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326"/>
  <workbookPr/>
  <mc:AlternateContent xmlns:mc="http://schemas.openxmlformats.org/markup-compatibility/2006">
    <mc:Choice Requires="x15">
      <x15ac:absPath xmlns:x15ac="http://schemas.microsoft.com/office/spreadsheetml/2010/11/ac" url="C:\Users\JK\OneDrive\Kuželky\2017-18\1.KLZ\Zápisy\2.kolo\"/>
    </mc:Choice>
  </mc:AlternateContent>
  <xr:revisionPtr revIDLastSave="2" documentId="1209C61480648EBD130173629DD3C1712566ECE9" xr6:coauthVersionLast="21" xr6:coauthVersionMax="21" xr10:uidLastSave="{AC82FDC5-8F1D-4214-A335-A23352784B22}"/>
  <bookViews>
    <workbookView xWindow="0" yWindow="0" windowWidth="17556" windowHeight="8736" xr2:uid="{00000000-000D-0000-FFFF-FFFF00000000}"/>
  </bookViews>
  <sheets>
    <sheet name="List2" sheetId="3" r:id="rId1"/>
    <sheet name="List1" sheetId="2" r:id="rId2"/>
    <sheet name="Zápis o utkání" sheetId="1" r:id="rId3"/>
  </sheets>
  <calcPr calcId="171027"/>
</workbook>
</file>

<file path=xl/calcChain.xml><?xml version="1.0" encoding="utf-8"?>
<calcChain xmlns="http://schemas.openxmlformats.org/spreadsheetml/2006/main">
  <c r="O20" i="3" l="1"/>
  <c r="O19" i="3"/>
  <c r="O18" i="3"/>
  <c r="O17" i="3"/>
  <c r="O13" i="3"/>
  <c r="O12" i="3"/>
  <c r="O11" i="3"/>
  <c r="O10" i="3"/>
  <c r="O6" i="3"/>
  <c r="O5" i="3"/>
  <c r="O4" i="3"/>
  <c r="O3" i="3"/>
  <c r="Y16" i="3"/>
  <c r="R16" i="3"/>
  <c r="J16" i="3"/>
  <c r="C16" i="3"/>
  <c r="Y9" i="3"/>
  <c r="R9" i="3"/>
  <c r="J9" i="3"/>
  <c r="C9" i="3"/>
  <c r="Y2" i="3"/>
  <c r="R2" i="3"/>
  <c r="J2" i="3"/>
  <c r="C2" i="3"/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H21" i="1" l="1"/>
  <c r="R21" i="1" s="1"/>
  <c r="H19" i="1"/>
  <c r="R19" i="1" s="1"/>
  <c r="H18" i="1"/>
  <c r="R18" i="1" s="1"/>
  <c r="H11" i="1"/>
  <c r="R11" i="1" s="1"/>
  <c r="H36" i="1"/>
  <c r="R36" i="1" s="1"/>
  <c r="H31" i="1"/>
  <c r="R31" i="1" s="1"/>
  <c r="H35" i="1"/>
  <c r="R35" i="1" s="1"/>
  <c r="H30" i="1"/>
  <c r="R30" i="1" s="1"/>
  <c r="H29" i="1"/>
  <c r="R29" i="1" s="1"/>
  <c r="H34" i="1"/>
  <c r="R34" i="1" s="1"/>
  <c r="H33" i="1"/>
  <c r="R33" i="1" s="1"/>
  <c r="H28" i="1"/>
  <c r="R28" i="1" s="1"/>
  <c r="Q37" i="1"/>
  <c r="G37" i="1"/>
  <c r="Q32" i="1"/>
  <c r="G32" i="1"/>
  <c r="H26" i="1"/>
  <c r="R26" i="1" s="1"/>
  <c r="H25" i="1"/>
  <c r="R25" i="1" s="1"/>
  <c r="H20" i="1"/>
  <c r="R20" i="1" s="1"/>
  <c r="H24" i="1"/>
  <c r="R24" i="1" s="1"/>
  <c r="G27" i="1"/>
  <c r="D27" i="1" s="1"/>
  <c r="H23" i="1"/>
  <c r="R23" i="1" s="1"/>
  <c r="Q27" i="1"/>
  <c r="Q22" i="1"/>
  <c r="G22" i="1"/>
  <c r="D22" i="1" s="1"/>
  <c r="H16" i="1"/>
  <c r="R16" i="1" s="1"/>
  <c r="H15" i="1"/>
  <c r="R15" i="1" s="1"/>
  <c r="H10" i="1"/>
  <c r="R10" i="1" s="1"/>
  <c r="Q12" i="1"/>
  <c r="H14" i="1"/>
  <c r="R14" i="1" s="1"/>
  <c r="H9" i="1"/>
  <c r="R9" i="1" s="1"/>
  <c r="G17" i="1"/>
  <c r="F17" i="1" s="1"/>
  <c r="G12" i="1"/>
  <c r="E12" i="1" s="1"/>
  <c r="H13" i="1"/>
  <c r="R13" i="1" s="1"/>
  <c r="H8" i="1"/>
  <c r="R8" i="1" s="1"/>
  <c r="Q17" i="1"/>
  <c r="D37" i="1" l="1"/>
  <c r="N37" i="1"/>
  <c r="P37" i="1"/>
  <c r="R37" i="1"/>
  <c r="E37" i="1"/>
  <c r="H37" i="1"/>
  <c r="O37" i="1"/>
  <c r="F37" i="1"/>
  <c r="D32" i="1"/>
  <c r="N32" i="1"/>
  <c r="P32" i="1"/>
  <c r="R32" i="1"/>
  <c r="E32" i="1"/>
  <c r="H32" i="1"/>
  <c r="O32" i="1"/>
  <c r="F32" i="1"/>
  <c r="N22" i="1"/>
  <c r="H22" i="1"/>
  <c r="R22" i="1"/>
  <c r="I21" i="1" s="1"/>
  <c r="S21" i="1" s="1"/>
  <c r="O22" i="1"/>
  <c r="N27" i="1"/>
  <c r="E27" i="1"/>
  <c r="F27" i="1"/>
  <c r="P27" i="1"/>
  <c r="O27" i="1"/>
  <c r="R27" i="1"/>
  <c r="H27" i="1"/>
  <c r="P22" i="1"/>
  <c r="E22" i="1"/>
  <c r="F22" i="1"/>
  <c r="D12" i="1"/>
  <c r="D17" i="1"/>
  <c r="N17" i="1"/>
  <c r="E17" i="1"/>
  <c r="Q39" i="1"/>
  <c r="P17" i="1"/>
  <c r="O17" i="1"/>
  <c r="N12" i="1"/>
  <c r="G39" i="1"/>
  <c r="P12" i="1"/>
  <c r="O12" i="1"/>
  <c r="R12" i="1"/>
  <c r="F12" i="1"/>
  <c r="R17" i="1"/>
  <c r="R39" i="1" s="1"/>
  <c r="H17" i="1"/>
  <c r="H12" i="1"/>
  <c r="I31" i="1" l="1"/>
  <c r="S31" i="1" s="1"/>
  <c r="I36" i="1"/>
  <c r="S36" i="1" s="1"/>
  <c r="I16" i="1"/>
  <c r="S16" i="1" s="1"/>
  <c r="E39" i="1"/>
  <c r="H39" i="1"/>
  <c r="I26" i="1"/>
  <c r="S26" i="1" s="1"/>
  <c r="N39" i="1"/>
  <c r="I11" i="1"/>
  <c r="S11" i="1" s="1"/>
  <c r="O39" i="1"/>
  <c r="F39" i="1"/>
  <c r="D39" i="1"/>
  <c r="P39" i="1"/>
  <c r="I39" i="1" l="1"/>
  <c r="I41" i="1" s="1"/>
  <c r="S39" i="1" l="1"/>
  <c r="S41" i="1" s="1"/>
</calcChain>
</file>

<file path=xl/sharedStrings.xml><?xml version="1.0" encoding="utf-8"?>
<sst xmlns="http://schemas.openxmlformats.org/spreadsheetml/2006/main" count="193" uniqueCount="76">
  <si>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</si>
  <si>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</si>
  <si>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</si>
  <si>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</si>
  <si>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</si>
  <si>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</si>
  <si>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</si>
  <si>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</si>
  <si>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</si>
  <si>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</si>
  <si>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</si>
  <si>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</si>
  <si>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</si>
  <si>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</si>
  <si>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</si>
  <si>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</si>
  <si>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</si>
  <si>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</si>
  <si>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</si>
  <si>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</si>
  <si>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</si>
  <si>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</si>
  <si>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</si>
  <si>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</si>
  <si>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</si>
  <si>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</si>
  <si>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</si>
  <si>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</si>
  <si>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</si>
  <si>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</si>
  <si>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</si>
  <si>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</si>
  <si>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</si>
  <si>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</si>
  <si>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</si>
  <si>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</si>
  <si>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</si>
  <si>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</si>
  <si>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</si>
  <si>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KC Zlín</t>
  </si>
  <si>
    <t>Bachňák Zdeněk</t>
  </si>
  <si>
    <t>II/0511</t>
  </si>
  <si>
    <t>TJ Valašské Meziříčí</t>
  </si>
  <si>
    <t>Ančincová</t>
  </si>
  <si>
    <t>Martina</t>
  </si>
  <si>
    <t>Trochtová</t>
  </si>
  <si>
    <t>Dita</t>
  </si>
  <si>
    <t>Petříčková</t>
  </si>
  <si>
    <t>Zuzana</t>
  </si>
  <si>
    <t>Zimáková</t>
  </si>
  <si>
    <t>Kristýna</t>
  </si>
  <si>
    <t>Stehlíková</t>
  </si>
  <si>
    <t>Hana</t>
  </si>
  <si>
    <t>Martina Zimáková</t>
  </si>
  <si>
    <t>Čípová</t>
  </si>
  <si>
    <t>Pavla</t>
  </si>
  <si>
    <t>Štreitová</t>
  </si>
  <si>
    <t>Navláčilová</t>
  </si>
  <si>
    <t>Jana</t>
  </si>
  <si>
    <t>Uhříková</t>
  </si>
  <si>
    <t>Dana</t>
  </si>
  <si>
    <t>Marančáková</t>
  </si>
  <si>
    <t>Ivana</t>
  </si>
  <si>
    <t>Jandíková</t>
  </si>
  <si>
    <t>Markéta</t>
  </si>
  <si>
    <t>Juřicová Jaroslava</t>
  </si>
  <si>
    <t>Celk</t>
  </si>
  <si>
    <t>j</t>
  </si>
  <si>
    <t>k</t>
  </si>
  <si>
    <t>l</t>
  </si>
  <si>
    <t>m</t>
  </si>
  <si>
    <t>n</t>
  </si>
  <si>
    <t>o</t>
  </si>
  <si>
    <t>Rozdíl</t>
  </si>
  <si>
    <t>Domácí družstvo</t>
  </si>
  <si>
    <t>Hostující družstvo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</si>
</sst>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&quot;.&quot;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0"/>
      <color indexed="12"/>
      <name val="Times New Roman"/>
      <family val="1"/>
      <charset val="238"/>
    </font>
    <font>
      <b/>
      <sz val="10"/>
      <name val="Wingdings 2"/>
      <family val="1"/>
      <charset val="2"/>
    </font>
    <font>
      <sz val="9"/>
      <color indexed="12"/>
      <name val="Times New Roman"/>
      <family val="1"/>
      <charset val="238"/>
    </font>
    <font>
      <b/>
      <sz val="9"/>
      <color indexed="17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9"/>
      <color indexed="60"/>
      <name val="Times New Roman"/>
      <family val="1"/>
      <charset val="238"/>
    </font>
    <font>
      <b/>
      <sz val="9"/>
      <color indexed="10"/>
      <name val="Times New Roman"/>
      <family val="1"/>
      <charset val="238"/>
    </font>
    <font>
      <b/>
      <i/>
      <sz val="10"/>
      <color indexed="17"/>
      <name val="Times New Roman"/>
      <family val="1"/>
      <charset val="238"/>
    </font>
    <font>
      <b/>
      <i/>
      <sz val="10"/>
      <color indexed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 applyAlignment="1">
      <alignment horizontal="center"/>
    </xf>
    <xf numFmtId="0" fontId="26" fillId="0" borderId="0" xfId="0" applyFont="1"/>
    <xf numFmtId="0" fontId="27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EE65F-8876-4638-875C-4A4CB6DD698E}">
  <dimension ref="A1:BA21"/>
  <sheetViews>
    <sheetView tabSelected="1" workbookViewId="0">
      <selection sqref="A1:AC21"/>
    </sheetView>
  </sheetViews>
  <sheetFormatPr defaultRowHeight="12" x14ac:dyDescent="0.25"/>
  <cols>
    <col min="1" max="1" width="3.77734375" style="135" customWidth="1"/>
    <col min="2" max="3" width="3.5546875" style="135" customWidth="1"/>
    <col min="4" max="4" width="2.5546875" style="135" customWidth="1"/>
    <col min="5" max="5" width="3.5546875" style="135" customWidth="1"/>
    <col min="6" max="6" width="3.33203125" style="135" customWidth="1"/>
    <col min="7" max="7" width="2.5546875" style="135" customWidth="1"/>
    <col min="8" max="8" width="0.88671875" style="135" customWidth="1"/>
    <col min="9" max="10" width="3.5546875" style="135" customWidth="1"/>
    <col min="11" max="11" width="2.5546875" style="135" customWidth="1"/>
    <col min="12" max="12" width="3.5546875" style="135" customWidth="1"/>
    <col min="13" max="13" width="3.33203125" style="135" customWidth="1"/>
    <col min="14" max="14" width="2.5546875" style="135" customWidth="1"/>
    <col min="15" max="15" width="4.33203125" style="135" customWidth="1"/>
    <col min="16" max="16" width="4.21875" style="135" customWidth="1"/>
    <col min="17" max="18" width="3.5546875" style="135" customWidth="1"/>
    <col min="19" max="19" width="2.5546875" style="135" customWidth="1"/>
    <col min="20" max="20" width="3.5546875" style="135" customWidth="1"/>
    <col min="21" max="21" width="3.33203125" style="135" customWidth="1"/>
    <col min="22" max="22" width="2.5546875" style="135" customWidth="1"/>
    <col min="23" max="23" width="0.88671875" style="135" customWidth="1"/>
    <col min="24" max="25" width="3.5546875" style="135" customWidth="1"/>
    <col min="26" max="26" width="2.5546875" style="135" customWidth="1"/>
    <col min="27" max="27" width="3.5546875" style="135" customWidth="1"/>
    <col min="28" max="28" width="3.33203125" style="135" customWidth="1"/>
    <col min="29" max="29" width="2.5546875" style="135" customWidth="1"/>
    <col min="30" max="30" width="6.33203125" style="135" customWidth="1"/>
    <col min="31" max="31" width="7.21875" style="135" customWidth="1"/>
    <col min="32" max="32" width="3.6640625" style="135" customWidth="1"/>
    <col min="33" max="33" width="3.44140625" style="135" customWidth="1"/>
    <col min="34" max="34" width="3.77734375" style="135" customWidth="1"/>
    <col min="35" max="36" width="5.33203125" style="135" customWidth="1"/>
    <col min="37" max="37" width="5.88671875" style="135" customWidth="1"/>
    <col min="38" max="38" width="3.6640625" style="135" customWidth="1"/>
    <col min="39" max="39" width="5.33203125" style="135" customWidth="1"/>
    <col min="40" max="40" width="6.33203125" style="135" customWidth="1"/>
    <col min="41" max="41" width="3.33203125" style="135" customWidth="1"/>
    <col min="42" max="43" width="0.88671875" style="135" customWidth="1"/>
    <col min="44" max="44" width="4.109375" style="135" customWidth="1"/>
    <col min="45" max="45" width="3.44140625" style="135" customWidth="1"/>
    <col min="46" max="46" width="3.21875" style="135" customWidth="1"/>
    <col min="47" max="47" width="4.88671875" style="135" customWidth="1"/>
    <col min="48" max="49" width="5.33203125" style="135" customWidth="1"/>
    <col min="50" max="50" width="3.33203125" style="135" customWidth="1"/>
    <col min="51" max="51" width="5.33203125" style="135" customWidth="1"/>
    <col min="52" max="52" width="5.88671875" style="135" customWidth="1"/>
    <col min="53" max="53" width="3.33203125" style="135" customWidth="1"/>
    <col min="54" max="16384" width="8.88671875" style="135"/>
  </cols>
  <sheetData>
    <row r="1" spans="1:53" ht="13.8" x14ac:dyDescent="0.3">
      <c r="A1" s="136" t="s">
        <v>1</v>
      </c>
      <c r="AF1" s="143" t="s">
        <v>74</v>
      </c>
      <c r="AG1" s="134"/>
      <c r="AH1" s="134"/>
      <c r="AI1" s="134"/>
      <c r="AJ1" s="143">
        <v>2123</v>
      </c>
      <c r="AK1" s="143">
        <v>1021</v>
      </c>
      <c r="AL1" s="143">
        <v>34</v>
      </c>
      <c r="AM1" s="143">
        <v>3144</v>
      </c>
      <c r="AN1" s="136">
        <v>16</v>
      </c>
      <c r="AO1" s="144">
        <v>7</v>
      </c>
      <c r="AP1" s="134"/>
      <c r="AQ1" s="134"/>
      <c r="AR1" s="143" t="s">
        <v>75</v>
      </c>
      <c r="AS1" s="134"/>
      <c r="AT1" s="134"/>
      <c r="AU1" s="134"/>
      <c r="AV1" s="143">
        <v>2104</v>
      </c>
      <c r="AW1" s="143">
        <v>939</v>
      </c>
      <c r="AX1" s="143">
        <v>28</v>
      </c>
      <c r="AY1" s="143">
        <v>3043</v>
      </c>
      <c r="AZ1" s="136">
        <v>8</v>
      </c>
      <c r="BA1" s="144">
        <v>1</v>
      </c>
    </row>
    <row r="2" spans="1:53" ht="13.2" x14ac:dyDescent="0.25">
      <c r="B2" s="137" t="s">
        <v>67</v>
      </c>
      <c r="C2" s="141" t="str">
        <f>CONCATENATE(List1!A6," ",List1!A8)</f>
        <v>Ančincová Martina</v>
      </c>
      <c r="J2" s="141" t="str">
        <f>CONCATENATE(List1!K6," ",List1!K8)</f>
        <v>Čípová Pavla</v>
      </c>
      <c r="O2" s="138" t="s">
        <v>73</v>
      </c>
      <c r="Q2" s="137" t="s">
        <v>68</v>
      </c>
      <c r="R2" s="141" t="str">
        <f>CONCATENATE(List1!A11," ",List1!A13)</f>
        <v>Trochtová Dita</v>
      </c>
      <c r="Y2" s="141" t="str">
        <f>CONCATENATE(List1!K11," ",List1!K13)</f>
        <v>Štreitová Kristýna</v>
      </c>
    </row>
    <row r="3" spans="1:53" x14ac:dyDescent="0.25">
      <c r="A3" s="135">
        <v>1</v>
      </c>
      <c r="B3" s="135">
        <v>92</v>
      </c>
      <c r="C3" s="135">
        <v>36</v>
      </c>
      <c r="D3" s="135">
        <v>1</v>
      </c>
      <c r="E3" s="135">
        <v>128</v>
      </c>
      <c r="F3" s="135">
        <v>0</v>
      </c>
      <c r="I3" s="135">
        <v>79</v>
      </c>
      <c r="J3" s="135">
        <v>52</v>
      </c>
      <c r="K3" s="135">
        <v>0</v>
      </c>
      <c r="L3" s="135">
        <v>131</v>
      </c>
      <c r="M3" s="135">
        <v>1</v>
      </c>
      <c r="O3" s="142">
        <f>SUM(E3+T3)-(L3+AA3)</f>
        <v>6</v>
      </c>
      <c r="P3" s="135">
        <v>1</v>
      </c>
      <c r="Q3" s="135">
        <v>91</v>
      </c>
      <c r="R3" s="135">
        <v>36</v>
      </c>
      <c r="S3" s="135">
        <v>2</v>
      </c>
      <c r="T3" s="135">
        <v>127</v>
      </c>
      <c r="U3" s="135">
        <v>1</v>
      </c>
      <c r="X3" s="135">
        <v>91</v>
      </c>
      <c r="Y3" s="135">
        <v>27</v>
      </c>
      <c r="Z3" s="135">
        <v>2</v>
      </c>
      <c r="AA3" s="135">
        <v>118</v>
      </c>
      <c r="AB3" s="135">
        <v>0</v>
      </c>
    </row>
    <row r="4" spans="1:53" x14ac:dyDescent="0.25">
      <c r="A4" s="135">
        <v>2</v>
      </c>
      <c r="B4" s="135">
        <v>95</v>
      </c>
      <c r="C4" s="135">
        <v>51</v>
      </c>
      <c r="D4" s="135">
        <v>1</v>
      </c>
      <c r="E4" s="135">
        <v>146</v>
      </c>
      <c r="F4" s="135">
        <v>1</v>
      </c>
      <c r="I4" s="135">
        <v>92</v>
      </c>
      <c r="J4" s="135">
        <v>35</v>
      </c>
      <c r="K4" s="135">
        <v>3</v>
      </c>
      <c r="L4" s="135">
        <v>127</v>
      </c>
      <c r="M4" s="135">
        <v>0</v>
      </c>
      <c r="O4" s="142">
        <f>SUM(E4+T4)-(L4+AA4)+O3</f>
        <v>26</v>
      </c>
      <c r="P4" s="135">
        <v>2</v>
      </c>
      <c r="Q4" s="135">
        <v>74</v>
      </c>
      <c r="R4" s="135">
        <v>51</v>
      </c>
      <c r="S4" s="135">
        <v>0</v>
      </c>
      <c r="T4" s="135">
        <v>125</v>
      </c>
      <c r="U4" s="135">
        <v>1</v>
      </c>
      <c r="X4" s="135">
        <v>80</v>
      </c>
      <c r="Y4" s="135">
        <v>44</v>
      </c>
      <c r="Z4" s="135">
        <v>1</v>
      </c>
      <c r="AA4" s="135">
        <v>124</v>
      </c>
      <c r="AB4" s="135">
        <v>0</v>
      </c>
    </row>
    <row r="5" spans="1:53" x14ac:dyDescent="0.25">
      <c r="A5" s="135">
        <v>3</v>
      </c>
      <c r="B5" s="135">
        <v>90</v>
      </c>
      <c r="C5" s="135">
        <v>45</v>
      </c>
      <c r="D5" s="135">
        <v>1</v>
      </c>
      <c r="E5" s="135">
        <v>135</v>
      </c>
      <c r="F5" s="135">
        <v>1</v>
      </c>
      <c r="I5" s="135">
        <v>88</v>
      </c>
      <c r="J5" s="135">
        <v>36</v>
      </c>
      <c r="K5" s="135">
        <v>1</v>
      </c>
      <c r="L5" s="135">
        <v>124</v>
      </c>
      <c r="M5" s="135">
        <v>0</v>
      </c>
      <c r="O5" s="142">
        <f>SUM(E5+T5)-(L5+AA5)+O4</f>
        <v>24</v>
      </c>
      <c r="P5" s="135">
        <v>3</v>
      </c>
      <c r="Q5" s="135">
        <v>91</v>
      </c>
      <c r="R5" s="135">
        <v>30</v>
      </c>
      <c r="S5" s="135">
        <v>4</v>
      </c>
      <c r="T5" s="135">
        <v>121</v>
      </c>
      <c r="U5" s="135">
        <v>0</v>
      </c>
      <c r="X5" s="135">
        <v>100</v>
      </c>
      <c r="Y5" s="135">
        <v>34</v>
      </c>
      <c r="Z5" s="135">
        <v>2</v>
      </c>
      <c r="AA5" s="135">
        <v>134</v>
      </c>
      <c r="AB5" s="135">
        <v>1</v>
      </c>
    </row>
    <row r="6" spans="1:53" x14ac:dyDescent="0.25">
      <c r="A6" s="135">
        <v>4</v>
      </c>
      <c r="B6" s="135">
        <v>84</v>
      </c>
      <c r="C6" s="135">
        <v>35</v>
      </c>
      <c r="D6" s="135">
        <v>2</v>
      </c>
      <c r="E6" s="135">
        <v>119</v>
      </c>
      <c r="F6" s="135">
        <v>0</v>
      </c>
      <c r="I6" s="135">
        <v>85</v>
      </c>
      <c r="J6" s="135">
        <v>48</v>
      </c>
      <c r="K6" s="135">
        <v>1</v>
      </c>
      <c r="L6" s="135">
        <v>133</v>
      </c>
      <c r="M6" s="135">
        <v>1</v>
      </c>
      <c r="O6" s="142">
        <f>SUM(E6+T6)-(L6+AA6)+O5</f>
        <v>23</v>
      </c>
      <c r="P6" s="135">
        <v>4</v>
      </c>
      <c r="Q6" s="135">
        <v>94</v>
      </c>
      <c r="R6" s="135">
        <v>43</v>
      </c>
      <c r="S6" s="135">
        <v>3</v>
      </c>
      <c r="T6" s="135">
        <v>137</v>
      </c>
      <c r="U6" s="135">
        <v>1</v>
      </c>
      <c r="X6" s="135">
        <v>70</v>
      </c>
      <c r="Y6" s="135">
        <v>54</v>
      </c>
      <c r="Z6" s="135">
        <v>0</v>
      </c>
      <c r="AA6" s="135">
        <v>124</v>
      </c>
      <c r="AB6" s="135">
        <v>0</v>
      </c>
    </row>
    <row r="7" spans="1:53" x14ac:dyDescent="0.25">
      <c r="A7" s="138" t="s">
        <v>66</v>
      </c>
      <c r="B7" s="138">
        <v>361</v>
      </c>
      <c r="C7" s="138">
        <v>167</v>
      </c>
      <c r="D7" s="138">
        <v>5</v>
      </c>
      <c r="E7" s="139">
        <v>528</v>
      </c>
      <c r="F7" s="140">
        <v>2</v>
      </c>
      <c r="G7" s="138">
        <v>1</v>
      </c>
      <c r="H7" s="138"/>
      <c r="I7" s="138">
        <v>344</v>
      </c>
      <c r="J7" s="138">
        <v>171</v>
      </c>
      <c r="K7" s="138">
        <v>5</v>
      </c>
      <c r="L7" s="139">
        <v>515</v>
      </c>
      <c r="M7" s="140">
        <v>2</v>
      </c>
      <c r="N7" s="138">
        <v>0</v>
      </c>
      <c r="O7" s="142"/>
      <c r="P7" s="138" t="s">
        <v>66</v>
      </c>
      <c r="Q7" s="138">
        <v>350</v>
      </c>
      <c r="R7" s="138">
        <v>160</v>
      </c>
      <c r="S7" s="138">
        <v>9</v>
      </c>
      <c r="T7" s="139">
        <v>510</v>
      </c>
      <c r="U7" s="140">
        <v>3</v>
      </c>
      <c r="V7" s="138">
        <v>1</v>
      </c>
      <c r="W7" s="138"/>
      <c r="X7" s="138">
        <v>341</v>
      </c>
      <c r="Y7" s="138">
        <v>159</v>
      </c>
      <c r="Z7" s="138">
        <v>5</v>
      </c>
      <c r="AA7" s="139">
        <v>500</v>
      </c>
      <c r="AB7" s="140">
        <v>1</v>
      </c>
      <c r="AC7" s="138">
        <v>0</v>
      </c>
    </row>
    <row r="8" spans="1:53" x14ac:dyDescent="0.25">
      <c r="O8" s="142"/>
    </row>
    <row r="9" spans="1:53" ht="13.2" x14ac:dyDescent="0.25">
      <c r="B9" s="137" t="s">
        <v>69</v>
      </c>
      <c r="C9" s="141" t="str">
        <f>CONCATENATE(List1!A16," ",List1!A18)</f>
        <v>Petříčková Zuzana</v>
      </c>
      <c r="J9" s="141" t="str">
        <f>CONCATENATE(List1!K16," ",List1!K18)</f>
        <v>Navláčilová Jana</v>
      </c>
      <c r="O9" s="142"/>
      <c r="Q9" s="137" t="s">
        <v>70</v>
      </c>
      <c r="R9" s="141" t="str">
        <f>CONCATENATE(List1!A21," ",List1!A23)</f>
        <v>Zimáková Kristýna</v>
      </c>
      <c r="Y9" s="141" t="str">
        <f>CONCATENATE(List1!K21," ",List1!K23)</f>
        <v>Uhříková Dana</v>
      </c>
    </row>
    <row r="10" spans="1:53" x14ac:dyDescent="0.25">
      <c r="A10" s="135">
        <v>1</v>
      </c>
      <c r="B10" s="135">
        <v>74</v>
      </c>
      <c r="C10" s="135">
        <v>45</v>
      </c>
      <c r="D10" s="135">
        <v>2</v>
      </c>
      <c r="E10" s="135">
        <v>119</v>
      </c>
      <c r="F10" s="135">
        <v>1</v>
      </c>
      <c r="I10" s="135">
        <v>84</v>
      </c>
      <c r="J10" s="135">
        <v>27</v>
      </c>
      <c r="K10" s="135">
        <v>3</v>
      </c>
      <c r="L10" s="135">
        <v>111</v>
      </c>
      <c r="M10" s="135">
        <v>0</v>
      </c>
      <c r="O10" s="142">
        <f>SUM(E10+T10)-(L10+AA10)+O6</f>
        <v>27</v>
      </c>
      <c r="P10" s="135">
        <v>1</v>
      </c>
      <c r="Q10" s="135">
        <v>100</v>
      </c>
      <c r="R10" s="135">
        <v>33</v>
      </c>
      <c r="S10" s="135">
        <v>1</v>
      </c>
      <c r="T10" s="135">
        <v>133</v>
      </c>
      <c r="U10" s="135">
        <v>0</v>
      </c>
      <c r="X10" s="135">
        <v>92</v>
      </c>
      <c r="Y10" s="135">
        <v>45</v>
      </c>
      <c r="Z10" s="135">
        <v>2</v>
      </c>
      <c r="AA10" s="135">
        <v>137</v>
      </c>
      <c r="AB10" s="135">
        <v>1</v>
      </c>
    </row>
    <row r="11" spans="1:53" x14ac:dyDescent="0.25">
      <c r="A11" s="135">
        <v>2</v>
      </c>
      <c r="B11" s="135">
        <v>79</v>
      </c>
      <c r="C11" s="135">
        <v>45</v>
      </c>
      <c r="D11" s="135">
        <v>1</v>
      </c>
      <c r="E11" s="135">
        <v>124</v>
      </c>
      <c r="F11" s="135">
        <v>1</v>
      </c>
      <c r="I11" s="135">
        <v>74</v>
      </c>
      <c r="J11" s="135">
        <v>32</v>
      </c>
      <c r="K11" s="135">
        <v>3</v>
      </c>
      <c r="L11" s="135">
        <v>106</v>
      </c>
      <c r="M11" s="135">
        <v>0</v>
      </c>
      <c r="O11" s="142">
        <f>SUM(E11+T11)-(L11+AA11)+O10</f>
        <v>31</v>
      </c>
      <c r="P11" s="135">
        <v>2</v>
      </c>
      <c r="Q11" s="135">
        <v>92</v>
      </c>
      <c r="R11" s="135">
        <v>27</v>
      </c>
      <c r="S11" s="135">
        <v>3</v>
      </c>
      <c r="T11" s="135">
        <v>119</v>
      </c>
      <c r="U11" s="135">
        <v>0</v>
      </c>
      <c r="X11" s="135">
        <v>98</v>
      </c>
      <c r="Y11" s="135">
        <v>35</v>
      </c>
      <c r="Z11" s="135">
        <v>2</v>
      </c>
      <c r="AA11" s="135">
        <v>133</v>
      </c>
      <c r="AB11" s="135">
        <v>1</v>
      </c>
    </row>
    <row r="12" spans="1:53" x14ac:dyDescent="0.25">
      <c r="A12" s="135">
        <v>3</v>
      </c>
      <c r="B12" s="135">
        <v>93</v>
      </c>
      <c r="C12" s="135">
        <v>36</v>
      </c>
      <c r="D12" s="135">
        <v>3</v>
      </c>
      <c r="E12" s="135">
        <v>129</v>
      </c>
      <c r="F12" s="135">
        <v>1</v>
      </c>
      <c r="I12" s="135">
        <v>91</v>
      </c>
      <c r="J12" s="135">
        <v>34</v>
      </c>
      <c r="K12" s="135">
        <v>1</v>
      </c>
      <c r="L12" s="135">
        <v>125</v>
      </c>
      <c r="M12" s="135">
        <v>0</v>
      </c>
      <c r="O12" s="142">
        <f>SUM(E12+T12)-(L12+AA12)+O11</f>
        <v>35</v>
      </c>
      <c r="P12" s="135">
        <v>3</v>
      </c>
      <c r="Q12" s="135">
        <v>84</v>
      </c>
      <c r="R12" s="135">
        <v>52</v>
      </c>
      <c r="S12" s="135">
        <v>0</v>
      </c>
      <c r="T12" s="135">
        <v>136</v>
      </c>
      <c r="U12" s="135">
        <v>0.5</v>
      </c>
      <c r="X12" s="135">
        <v>94</v>
      </c>
      <c r="Y12" s="135">
        <v>42</v>
      </c>
      <c r="Z12" s="135">
        <v>0</v>
      </c>
      <c r="AA12" s="135">
        <v>136</v>
      </c>
      <c r="AB12" s="135">
        <v>0.5</v>
      </c>
    </row>
    <row r="13" spans="1:53" x14ac:dyDescent="0.25">
      <c r="A13" s="135">
        <v>4</v>
      </c>
      <c r="B13" s="135">
        <v>86</v>
      </c>
      <c r="C13" s="135">
        <v>26</v>
      </c>
      <c r="D13" s="135">
        <v>3</v>
      </c>
      <c r="E13" s="135">
        <v>112</v>
      </c>
      <c r="F13" s="135">
        <v>1</v>
      </c>
      <c r="I13" s="135">
        <v>75</v>
      </c>
      <c r="J13" s="135">
        <v>27</v>
      </c>
      <c r="K13" s="135">
        <v>2</v>
      </c>
      <c r="L13" s="135">
        <v>102</v>
      </c>
      <c r="M13" s="135">
        <v>0</v>
      </c>
      <c r="O13" s="142">
        <f>SUM(E13+T13)-(L13+AA13)+O12</f>
        <v>60</v>
      </c>
      <c r="P13" s="135">
        <v>4</v>
      </c>
      <c r="Q13" s="135">
        <v>97</v>
      </c>
      <c r="R13" s="135">
        <v>54</v>
      </c>
      <c r="S13" s="135">
        <v>0</v>
      </c>
      <c r="T13" s="135">
        <v>151</v>
      </c>
      <c r="U13" s="135">
        <v>1</v>
      </c>
      <c r="X13" s="135">
        <v>91</v>
      </c>
      <c r="Y13" s="135">
        <v>45</v>
      </c>
      <c r="Z13" s="135">
        <v>2</v>
      </c>
      <c r="AA13" s="135">
        <v>136</v>
      </c>
      <c r="AB13" s="135">
        <v>0</v>
      </c>
    </row>
    <row r="14" spans="1:53" x14ac:dyDescent="0.25">
      <c r="A14" s="138" t="s">
        <v>66</v>
      </c>
      <c r="B14" s="138">
        <v>332</v>
      </c>
      <c r="C14" s="138">
        <v>152</v>
      </c>
      <c r="D14" s="138">
        <v>9</v>
      </c>
      <c r="E14" s="139">
        <v>484</v>
      </c>
      <c r="F14" s="140">
        <v>4</v>
      </c>
      <c r="G14" s="138">
        <v>1</v>
      </c>
      <c r="H14" s="138"/>
      <c r="I14" s="138">
        <v>324</v>
      </c>
      <c r="J14" s="138">
        <v>120</v>
      </c>
      <c r="K14" s="138">
        <v>9</v>
      </c>
      <c r="L14" s="139">
        <v>444</v>
      </c>
      <c r="M14" s="140">
        <v>0</v>
      </c>
      <c r="N14" s="138">
        <v>0</v>
      </c>
      <c r="O14" s="142"/>
      <c r="P14" s="138" t="s">
        <v>66</v>
      </c>
      <c r="Q14" s="138">
        <v>373</v>
      </c>
      <c r="R14" s="138">
        <v>166</v>
      </c>
      <c r="S14" s="138">
        <v>4</v>
      </c>
      <c r="T14" s="139">
        <v>539</v>
      </c>
      <c r="U14" s="140">
        <v>1.5</v>
      </c>
      <c r="V14" s="138">
        <v>0</v>
      </c>
      <c r="W14" s="138"/>
      <c r="X14" s="138">
        <v>375</v>
      </c>
      <c r="Y14" s="138">
        <v>167</v>
      </c>
      <c r="Z14" s="138">
        <v>6</v>
      </c>
      <c r="AA14" s="139">
        <v>542</v>
      </c>
      <c r="AB14" s="140">
        <v>2.5</v>
      </c>
      <c r="AC14" s="138">
        <v>1</v>
      </c>
    </row>
    <row r="15" spans="1:53" x14ac:dyDescent="0.25">
      <c r="O15" s="142"/>
    </row>
    <row r="16" spans="1:53" ht="13.2" x14ac:dyDescent="0.25">
      <c r="B16" s="137" t="s">
        <v>71</v>
      </c>
      <c r="C16" s="141" t="str">
        <f>CONCATENATE(List1!A26," ",List1!A28)</f>
        <v>Stehlíková Hana</v>
      </c>
      <c r="J16" s="141" t="str">
        <f>CONCATENATE(List1!K26," ",List1!K28)</f>
        <v>Marančáková Ivana</v>
      </c>
      <c r="O16" s="142"/>
      <c r="Q16" s="137" t="s">
        <v>72</v>
      </c>
      <c r="R16" s="141" t="str">
        <f>CONCATENATE(List1!A31," ",List1!A33)</f>
        <v>Zimáková Martina</v>
      </c>
      <c r="Y16" s="141" t="str">
        <f>CONCATENATE(List1!K31," ",List1!K33)</f>
        <v>Jandíková Markéta</v>
      </c>
    </row>
    <row r="17" spans="1:29" x14ac:dyDescent="0.25">
      <c r="A17" s="135">
        <v>1</v>
      </c>
      <c r="B17" s="135">
        <v>82</v>
      </c>
      <c r="C17" s="135">
        <v>34</v>
      </c>
      <c r="D17" s="135">
        <v>1</v>
      </c>
      <c r="E17" s="135">
        <v>116</v>
      </c>
      <c r="F17" s="135">
        <v>0</v>
      </c>
      <c r="I17" s="135">
        <v>91</v>
      </c>
      <c r="J17" s="135">
        <v>32</v>
      </c>
      <c r="K17" s="135">
        <v>2</v>
      </c>
      <c r="L17" s="135">
        <v>123</v>
      </c>
      <c r="M17" s="135">
        <v>1</v>
      </c>
      <c r="O17" s="142">
        <f>SUM(E17+T17)-(L17+AA17)+O13</f>
        <v>56</v>
      </c>
      <c r="P17" s="135">
        <v>1</v>
      </c>
      <c r="Q17" s="135">
        <v>92</v>
      </c>
      <c r="R17" s="135">
        <v>45</v>
      </c>
      <c r="S17" s="135">
        <v>1</v>
      </c>
      <c r="T17" s="135">
        <v>137</v>
      </c>
      <c r="U17" s="135">
        <v>1</v>
      </c>
      <c r="X17" s="135">
        <v>99</v>
      </c>
      <c r="Y17" s="135">
        <v>35</v>
      </c>
      <c r="Z17" s="135">
        <v>0</v>
      </c>
      <c r="AA17" s="135">
        <v>134</v>
      </c>
      <c r="AB17" s="135">
        <v>0</v>
      </c>
    </row>
    <row r="18" spans="1:29" x14ac:dyDescent="0.25">
      <c r="A18" s="135">
        <v>2</v>
      </c>
      <c r="B18" s="135">
        <v>83</v>
      </c>
      <c r="C18" s="135">
        <v>54</v>
      </c>
      <c r="D18" s="135">
        <v>0</v>
      </c>
      <c r="E18" s="135">
        <v>137</v>
      </c>
      <c r="F18" s="135">
        <v>0</v>
      </c>
      <c r="I18" s="135">
        <v>92</v>
      </c>
      <c r="J18" s="135">
        <v>54</v>
      </c>
      <c r="K18" s="135">
        <v>0</v>
      </c>
      <c r="L18" s="135">
        <v>146</v>
      </c>
      <c r="M18" s="135">
        <v>1</v>
      </c>
      <c r="O18" s="142">
        <f>SUM(E18+T18)-(L18+AA18)+O17</f>
        <v>57</v>
      </c>
      <c r="P18" s="135">
        <v>2</v>
      </c>
      <c r="Q18" s="135">
        <v>95</v>
      </c>
      <c r="R18" s="135">
        <v>36</v>
      </c>
      <c r="S18" s="135">
        <v>2</v>
      </c>
      <c r="T18" s="135">
        <v>131</v>
      </c>
      <c r="U18" s="135">
        <v>1</v>
      </c>
      <c r="X18" s="135">
        <v>85</v>
      </c>
      <c r="Y18" s="135">
        <v>36</v>
      </c>
      <c r="Z18" s="135">
        <v>1</v>
      </c>
      <c r="AA18" s="135">
        <v>121</v>
      </c>
      <c r="AB18" s="135">
        <v>0</v>
      </c>
    </row>
    <row r="19" spans="1:29" x14ac:dyDescent="0.25">
      <c r="A19" s="135">
        <v>3</v>
      </c>
      <c r="B19" s="135">
        <v>85</v>
      </c>
      <c r="C19" s="135">
        <v>54</v>
      </c>
      <c r="D19" s="135">
        <v>0</v>
      </c>
      <c r="E19" s="135">
        <v>139</v>
      </c>
      <c r="F19" s="135">
        <v>1</v>
      </c>
      <c r="I19" s="135">
        <v>83</v>
      </c>
      <c r="J19" s="135">
        <v>35</v>
      </c>
      <c r="K19" s="135">
        <v>0</v>
      </c>
      <c r="L19" s="135">
        <v>118</v>
      </c>
      <c r="M19" s="135">
        <v>0</v>
      </c>
      <c r="O19" s="142">
        <f>SUM(E19+T19)-(L19+AA19)+O18</f>
        <v>93</v>
      </c>
      <c r="P19" s="135">
        <v>3</v>
      </c>
      <c r="Q19" s="135">
        <v>104</v>
      </c>
      <c r="R19" s="135">
        <v>45</v>
      </c>
      <c r="S19" s="135">
        <v>3</v>
      </c>
      <c r="T19" s="135">
        <v>149</v>
      </c>
      <c r="U19" s="135">
        <v>1</v>
      </c>
      <c r="X19" s="135">
        <v>87</v>
      </c>
      <c r="Y19" s="135">
        <v>47</v>
      </c>
      <c r="Z19" s="135">
        <v>0</v>
      </c>
      <c r="AA19" s="135">
        <v>134</v>
      </c>
      <c r="AB19" s="135">
        <v>0</v>
      </c>
    </row>
    <row r="20" spans="1:29" x14ac:dyDescent="0.25">
      <c r="A20" s="135">
        <v>4</v>
      </c>
      <c r="B20" s="135">
        <v>83</v>
      </c>
      <c r="C20" s="135">
        <v>54</v>
      </c>
      <c r="D20" s="135">
        <v>0</v>
      </c>
      <c r="E20" s="135">
        <v>137</v>
      </c>
      <c r="F20" s="135">
        <v>1</v>
      </c>
      <c r="I20" s="135">
        <v>88</v>
      </c>
      <c r="J20" s="135">
        <v>41</v>
      </c>
      <c r="K20" s="135">
        <v>0</v>
      </c>
      <c r="L20" s="135">
        <v>129</v>
      </c>
      <c r="M20" s="135">
        <v>0</v>
      </c>
      <c r="O20" s="142">
        <f>SUM(E20+T20)-(L20+AA20)+O19</f>
        <v>101</v>
      </c>
      <c r="P20" s="135">
        <v>4</v>
      </c>
      <c r="Q20" s="135">
        <v>83</v>
      </c>
      <c r="R20" s="135">
        <v>54</v>
      </c>
      <c r="S20" s="135">
        <v>0</v>
      </c>
      <c r="T20" s="135">
        <v>137</v>
      </c>
      <c r="U20" s="135">
        <v>0.5</v>
      </c>
      <c r="X20" s="135">
        <v>95</v>
      </c>
      <c r="Y20" s="135">
        <v>42</v>
      </c>
      <c r="Z20" s="135">
        <v>0</v>
      </c>
      <c r="AA20" s="135">
        <v>137</v>
      </c>
      <c r="AB20" s="135">
        <v>0.5</v>
      </c>
    </row>
    <row r="21" spans="1:29" x14ac:dyDescent="0.25">
      <c r="A21" s="138" t="s">
        <v>66</v>
      </c>
      <c r="B21" s="138">
        <v>333</v>
      </c>
      <c r="C21" s="138">
        <v>196</v>
      </c>
      <c r="D21" s="138">
        <v>1</v>
      </c>
      <c r="E21" s="139">
        <v>529</v>
      </c>
      <c r="F21" s="140">
        <v>2</v>
      </c>
      <c r="G21" s="138">
        <v>1</v>
      </c>
      <c r="H21" s="138"/>
      <c r="I21" s="138">
        <v>354</v>
      </c>
      <c r="J21" s="138">
        <v>162</v>
      </c>
      <c r="K21" s="138">
        <v>2</v>
      </c>
      <c r="L21" s="139">
        <v>516</v>
      </c>
      <c r="M21" s="140">
        <v>2</v>
      </c>
      <c r="N21" s="138">
        <v>0</v>
      </c>
      <c r="O21" s="138"/>
      <c r="P21" s="138" t="s">
        <v>66</v>
      </c>
      <c r="Q21" s="138">
        <v>374</v>
      </c>
      <c r="R21" s="138">
        <v>180</v>
      </c>
      <c r="S21" s="138">
        <v>6</v>
      </c>
      <c r="T21" s="139">
        <v>554</v>
      </c>
      <c r="U21" s="140">
        <v>3.5</v>
      </c>
      <c r="V21" s="138">
        <v>1</v>
      </c>
      <c r="W21" s="138"/>
      <c r="X21" s="138">
        <v>366</v>
      </c>
      <c r="Y21" s="138">
        <v>160</v>
      </c>
      <c r="Z21" s="138">
        <v>1</v>
      </c>
      <c r="AA21" s="139">
        <v>526</v>
      </c>
      <c r="AB21" s="140">
        <v>0.5</v>
      </c>
      <c r="AC21" s="138"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E89ED-6339-4BC0-85C1-2EE4EEF0124C}">
  <dimension ref="A1:S39"/>
  <sheetViews>
    <sheetView workbookViewId="0">
      <selection sqref="A1:S39"/>
    </sheetView>
  </sheetViews>
  <sheetFormatPr defaultRowHeight="13.2" x14ac:dyDescent="0.25"/>
  <sheetData>
    <row r="1" spans="1:19" ht="18" thickBot="1" x14ac:dyDescent="0.3">
      <c r="A1" s="3" t="s">
        <v>2</v>
      </c>
      <c r="B1" s="91" t="s">
        <v>39</v>
      </c>
      <c r="C1" s="92"/>
      <c r="D1" s="92"/>
      <c r="E1" s="92"/>
      <c r="F1" s="92"/>
      <c r="G1" s="92"/>
      <c r="H1" s="92"/>
      <c r="I1" s="93"/>
      <c r="J1" s="1"/>
      <c r="K1" s="3" t="s">
        <v>3</v>
      </c>
      <c r="L1" s="91" t="s">
        <v>42</v>
      </c>
      <c r="M1" s="92"/>
      <c r="N1" s="92"/>
      <c r="O1" s="92"/>
      <c r="P1" s="92"/>
      <c r="Q1" s="92"/>
      <c r="R1" s="92"/>
      <c r="S1" s="93"/>
    </row>
    <row r="2" spans="1:19" ht="13.8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82" t="s">
        <v>4</v>
      </c>
      <c r="B3" s="83"/>
      <c r="C3" s="103" t="s">
        <v>5</v>
      </c>
      <c r="D3" s="88" t="s">
        <v>6</v>
      </c>
      <c r="E3" s="89"/>
      <c r="F3" s="89"/>
      <c r="G3" s="90"/>
      <c r="H3" s="98" t="s">
        <v>7</v>
      </c>
      <c r="I3" s="99"/>
      <c r="J3" s="1"/>
      <c r="K3" s="82" t="s">
        <v>4</v>
      </c>
      <c r="L3" s="83"/>
      <c r="M3" s="103" t="s">
        <v>5</v>
      </c>
      <c r="N3" s="88" t="s">
        <v>6</v>
      </c>
      <c r="O3" s="89"/>
      <c r="P3" s="89"/>
      <c r="Q3" s="90"/>
      <c r="R3" s="98" t="s">
        <v>7</v>
      </c>
      <c r="S3" s="99"/>
    </row>
    <row r="4" spans="1:19" ht="13.8" thickBot="1" x14ac:dyDescent="0.3">
      <c r="A4" s="84" t="s">
        <v>8</v>
      </c>
      <c r="B4" s="85"/>
      <c r="C4" s="104"/>
      <c r="D4" s="4" t="s">
        <v>9</v>
      </c>
      <c r="E4" s="5" t="s">
        <v>10</v>
      </c>
      <c r="F4" s="5" t="s">
        <v>11</v>
      </c>
      <c r="G4" s="6" t="s">
        <v>12</v>
      </c>
      <c r="H4" s="7" t="s">
        <v>13</v>
      </c>
      <c r="I4" s="8" t="s">
        <v>14</v>
      </c>
      <c r="J4" s="1"/>
      <c r="K4" s="84" t="s">
        <v>8</v>
      </c>
      <c r="L4" s="85"/>
      <c r="M4" s="104"/>
      <c r="N4" s="4" t="s">
        <v>9</v>
      </c>
      <c r="O4" s="5" t="s">
        <v>10</v>
      </c>
      <c r="P4" s="5" t="s">
        <v>11</v>
      </c>
      <c r="Q4" s="6" t="s">
        <v>12</v>
      </c>
      <c r="R4" s="7" t="s">
        <v>13</v>
      </c>
      <c r="S4" s="8" t="s">
        <v>14</v>
      </c>
    </row>
    <row r="5" spans="1:19" ht="13.8" thickBot="1" x14ac:dyDescent="0.3">
      <c r="A5" s="9"/>
      <c r="B5" s="9"/>
      <c r="C5" s="1"/>
      <c r="D5" s="1"/>
      <c r="E5" s="1"/>
      <c r="F5" s="1"/>
      <c r="G5" s="1"/>
      <c r="H5" s="1"/>
      <c r="I5" s="1"/>
      <c r="J5" s="1"/>
      <c r="K5" s="9"/>
      <c r="L5" s="9"/>
      <c r="M5" s="1"/>
      <c r="N5" s="1"/>
      <c r="O5" s="1"/>
      <c r="P5" s="1"/>
      <c r="Q5" s="1"/>
      <c r="R5" s="1"/>
      <c r="S5" s="1"/>
    </row>
    <row r="6" spans="1:19" ht="15" x14ac:dyDescent="0.25">
      <c r="A6" s="74" t="s">
        <v>43</v>
      </c>
      <c r="B6" s="75"/>
      <c r="C6" s="10">
        <v>1</v>
      </c>
      <c r="D6" s="11">
        <v>92</v>
      </c>
      <c r="E6" s="12">
        <v>36</v>
      </c>
      <c r="F6" s="12">
        <v>1</v>
      </c>
      <c r="G6" s="13">
        <v>128</v>
      </c>
      <c r="H6" s="14">
        <v>0</v>
      </c>
      <c r="I6" s="15"/>
      <c r="J6" s="1"/>
      <c r="K6" s="74" t="s">
        <v>54</v>
      </c>
      <c r="L6" s="75"/>
      <c r="M6" s="10">
        <v>1</v>
      </c>
      <c r="N6" s="11">
        <v>79</v>
      </c>
      <c r="O6" s="12">
        <v>52</v>
      </c>
      <c r="P6" s="12">
        <v>0</v>
      </c>
      <c r="Q6" s="13">
        <v>131</v>
      </c>
      <c r="R6" s="14">
        <v>1</v>
      </c>
      <c r="S6" s="15"/>
    </row>
    <row r="7" spans="1:19" ht="15" x14ac:dyDescent="0.25">
      <c r="A7" s="76"/>
      <c r="B7" s="77"/>
      <c r="C7" s="16">
        <v>2</v>
      </c>
      <c r="D7" s="17">
        <v>95</v>
      </c>
      <c r="E7" s="18">
        <v>51</v>
      </c>
      <c r="F7" s="18">
        <v>1</v>
      </c>
      <c r="G7" s="19">
        <v>146</v>
      </c>
      <c r="H7" s="20">
        <v>1</v>
      </c>
      <c r="I7" s="15"/>
      <c r="J7" s="1"/>
      <c r="K7" s="76"/>
      <c r="L7" s="77"/>
      <c r="M7" s="16">
        <v>2</v>
      </c>
      <c r="N7" s="17">
        <v>92</v>
      </c>
      <c r="O7" s="18">
        <v>35</v>
      </c>
      <c r="P7" s="18">
        <v>3</v>
      </c>
      <c r="Q7" s="19">
        <v>127</v>
      </c>
      <c r="R7" s="20">
        <v>0</v>
      </c>
      <c r="S7" s="15"/>
    </row>
    <row r="8" spans="1:19" ht="15.6" thickBot="1" x14ac:dyDescent="0.3">
      <c r="A8" s="78" t="s">
        <v>44</v>
      </c>
      <c r="B8" s="79"/>
      <c r="C8" s="16">
        <v>3</v>
      </c>
      <c r="D8" s="17">
        <v>90</v>
      </c>
      <c r="E8" s="18">
        <v>45</v>
      </c>
      <c r="F8" s="18">
        <v>1</v>
      </c>
      <c r="G8" s="19">
        <v>135</v>
      </c>
      <c r="H8" s="20">
        <v>1</v>
      </c>
      <c r="I8" s="15"/>
      <c r="J8" s="1"/>
      <c r="K8" s="78" t="s">
        <v>55</v>
      </c>
      <c r="L8" s="79"/>
      <c r="M8" s="16">
        <v>3</v>
      </c>
      <c r="N8" s="17">
        <v>88</v>
      </c>
      <c r="O8" s="18">
        <v>36</v>
      </c>
      <c r="P8" s="18">
        <v>1</v>
      </c>
      <c r="Q8" s="19">
        <v>124</v>
      </c>
      <c r="R8" s="20">
        <v>0</v>
      </c>
      <c r="S8" s="15"/>
    </row>
    <row r="9" spans="1:19" x14ac:dyDescent="0.25">
      <c r="A9" s="80"/>
      <c r="B9" s="81"/>
      <c r="C9" s="21">
        <v>4</v>
      </c>
      <c r="D9" s="22">
        <v>84</v>
      </c>
      <c r="E9" s="23">
        <v>35</v>
      </c>
      <c r="F9" s="23">
        <v>2</v>
      </c>
      <c r="G9" s="24">
        <v>119</v>
      </c>
      <c r="H9" s="25">
        <v>0</v>
      </c>
      <c r="I9" s="72">
        <v>1</v>
      </c>
      <c r="J9" s="1"/>
      <c r="K9" s="80"/>
      <c r="L9" s="81"/>
      <c r="M9" s="21">
        <v>4</v>
      </c>
      <c r="N9" s="22">
        <v>85</v>
      </c>
      <c r="O9" s="23">
        <v>48</v>
      </c>
      <c r="P9" s="23">
        <v>1</v>
      </c>
      <c r="Q9" s="24">
        <v>133</v>
      </c>
      <c r="R9" s="25">
        <v>1</v>
      </c>
      <c r="S9" s="72">
        <v>0</v>
      </c>
    </row>
    <row r="10" spans="1:19" ht="16.2" thickBot="1" x14ac:dyDescent="0.3">
      <c r="A10" s="86">
        <v>16255</v>
      </c>
      <c r="B10" s="87"/>
      <c r="C10" s="26" t="s">
        <v>12</v>
      </c>
      <c r="D10" s="27">
        <v>361</v>
      </c>
      <c r="E10" s="28">
        <v>167</v>
      </c>
      <c r="F10" s="28">
        <v>5</v>
      </c>
      <c r="G10" s="29">
        <v>528</v>
      </c>
      <c r="H10" s="27">
        <v>2</v>
      </c>
      <c r="I10" s="73"/>
      <c r="J10" s="1"/>
      <c r="K10" s="86">
        <v>21999</v>
      </c>
      <c r="L10" s="87"/>
      <c r="M10" s="26" t="s">
        <v>12</v>
      </c>
      <c r="N10" s="27">
        <v>344</v>
      </c>
      <c r="O10" s="28">
        <v>171</v>
      </c>
      <c r="P10" s="28">
        <v>5</v>
      </c>
      <c r="Q10" s="29">
        <v>515</v>
      </c>
      <c r="R10" s="27">
        <v>2</v>
      </c>
      <c r="S10" s="73"/>
    </row>
    <row r="11" spans="1:19" ht="15" x14ac:dyDescent="0.25">
      <c r="A11" s="74" t="s">
        <v>45</v>
      </c>
      <c r="B11" s="75"/>
      <c r="C11" s="10">
        <v>1</v>
      </c>
      <c r="D11" s="11">
        <v>91</v>
      </c>
      <c r="E11" s="12">
        <v>36</v>
      </c>
      <c r="F11" s="12">
        <v>2</v>
      </c>
      <c r="G11" s="13">
        <v>127</v>
      </c>
      <c r="H11" s="14">
        <v>1</v>
      </c>
      <c r="I11" s="15"/>
      <c r="J11" s="1"/>
      <c r="K11" s="74" t="s">
        <v>56</v>
      </c>
      <c r="L11" s="75"/>
      <c r="M11" s="10">
        <v>1</v>
      </c>
      <c r="N11" s="11">
        <v>91</v>
      </c>
      <c r="O11" s="12">
        <v>27</v>
      </c>
      <c r="P11" s="12">
        <v>2</v>
      </c>
      <c r="Q11" s="13">
        <v>118</v>
      </c>
      <c r="R11" s="14">
        <v>0</v>
      </c>
      <c r="S11" s="15"/>
    </row>
    <row r="12" spans="1:19" ht="15" x14ac:dyDescent="0.25">
      <c r="A12" s="76"/>
      <c r="B12" s="77"/>
      <c r="C12" s="16">
        <v>2</v>
      </c>
      <c r="D12" s="17">
        <v>74</v>
      </c>
      <c r="E12" s="18">
        <v>51</v>
      </c>
      <c r="F12" s="18">
        <v>0</v>
      </c>
      <c r="G12" s="19">
        <v>125</v>
      </c>
      <c r="H12" s="20">
        <v>1</v>
      </c>
      <c r="I12" s="15"/>
      <c r="J12" s="1"/>
      <c r="K12" s="76"/>
      <c r="L12" s="77"/>
      <c r="M12" s="16">
        <v>2</v>
      </c>
      <c r="N12" s="17">
        <v>80</v>
      </c>
      <c r="O12" s="18">
        <v>44</v>
      </c>
      <c r="P12" s="18">
        <v>1</v>
      </c>
      <c r="Q12" s="19">
        <v>124</v>
      </c>
      <c r="R12" s="20">
        <v>0</v>
      </c>
      <c r="S12" s="15"/>
    </row>
    <row r="13" spans="1:19" ht="15.6" thickBot="1" x14ac:dyDescent="0.3">
      <c r="A13" s="78" t="s">
        <v>46</v>
      </c>
      <c r="B13" s="79"/>
      <c r="C13" s="16">
        <v>3</v>
      </c>
      <c r="D13" s="17">
        <v>91</v>
      </c>
      <c r="E13" s="18">
        <v>30</v>
      </c>
      <c r="F13" s="18">
        <v>4</v>
      </c>
      <c r="G13" s="19">
        <v>121</v>
      </c>
      <c r="H13" s="20">
        <v>0</v>
      </c>
      <c r="I13" s="15"/>
      <c r="J13" s="1"/>
      <c r="K13" s="78" t="s">
        <v>50</v>
      </c>
      <c r="L13" s="79"/>
      <c r="M13" s="16">
        <v>3</v>
      </c>
      <c r="N13" s="17">
        <v>100</v>
      </c>
      <c r="O13" s="18">
        <v>34</v>
      </c>
      <c r="P13" s="18">
        <v>2</v>
      </c>
      <c r="Q13" s="19">
        <v>134</v>
      </c>
      <c r="R13" s="20">
        <v>1</v>
      </c>
      <c r="S13" s="15"/>
    </row>
    <row r="14" spans="1:19" x14ac:dyDescent="0.25">
      <c r="A14" s="80"/>
      <c r="B14" s="81"/>
      <c r="C14" s="21">
        <v>4</v>
      </c>
      <c r="D14" s="22">
        <v>94</v>
      </c>
      <c r="E14" s="23">
        <v>43</v>
      </c>
      <c r="F14" s="23">
        <v>3</v>
      </c>
      <c r="G14" s="24">
        <v>137</v>
      </c>
      <c r="H14" s="25">
        <v>1</v>
      </c>
      <c r="I14" s="72">
        <v>1</v>
      </c>
      <c r="J14" s="1"/>
      <c r="K14" s="80"/>
      <c r="L14" s="81"/>
      <c r="M14" s="21">
        <v>4</v>
      </c>
      <c r="N14" s="22">
        <v>70</v>
      </c>
      <c r="O14" s="23">
        <v>54</v>
      </c>
      <c r="P14" s="23">
        <v>0</v>
      </c>
      <c r="Q14" s="24">
        <v>124</v>
      </c>
      <c r="R14" s="25">
        <v>0</v>
      </c>
      <c r="S14" s="72">
        <v>0</v>
      </c>
    </row>
    <row r="15" spans="1:19" ht="16.2" thickBot="1" x14ac:dyDescent="0.3">
      <c r="A15" s="86">
        <v>18368</v>
      </c>
      <c r="B15" s="87"/>
      <c r="C15" s="26" t="s">
        <v>12</v>
      </c>
      <c r="D15" s="27">
        <v>350</v>
      </c>
      <c r="E15" s="28">
        <v>160</v>
      </c>
      <c r="F15" s="28">
        <v>9</v>
      </c>
      <c r="G15" s="29">
        <v>510</v>
      </c>
      <c r="H15" s="27">
        <v>3</v>
      </c>
      <c r="I15" s="73"/>
      <c r="J15" s="1"/>
      <c r="K15" s="86">
        <v>20784</v>
      </c>
      <c r="L15" s="87"/>
      <c r="M15" s="26" t="s">
        <v>12</v>
      </c>
      <c r="N15" s="27">
        <v>341</v>
      </c>
      <c r="O15" s="28">
        <v>159</v>
      </c>
      <c r="P15" s="28">
        <v>5</v>
      </c>
      <c r="Q15" s="29">
        <v>500</v>
      </c>
      <c r="R15" s="27">
        <v>1</v>
      </c>
      <c r="S15" s="73"/>
    </row>
    <row r="16" spans="1:19" ht="15" x14ac:dyDescent="0.25">
      <c r="A16" s="74" t="s">
        <v>47</v>
      </c>
      <c r="B16" s="75"/>
      <c r="C16" s="10">
        <v>1</v>
      </c>
      <c r="D16" s="11">
        <v>74</v>
      </c>
      <c r="E16" s="12">
        <v>45</v>
      </c>
      <c r="F16" s="12">
        <v>2</v>
      </c>
      <c r="G16" s="13">
        <v>119</v>
      </c>
      <c r="H16" s="14">
        <v>1</v>
      </c>
      <c r="I16" s="15"/>
      <c r="J16" s="1"/>
      <c r="K16" s="74" t="s">
        <v>57</v>
      </c>
      <c r="L16" s="75"/>
      <c r="M16" s="10">
        <v>1</v>
      </c>
      <c r="N16" s="11">
        <v>84</v>
      </c>
      <c r="O16" s="12">
        <v>27</v>
      </c>
      <c r="P16" s="12">
        <v>3</v>
      </c>
      <c r="Q16" s="13">
        <v>111</v>
      </c>
      <c r="R16" s="14">
        <v>0</v>
      </c>
      <c r="S16" s="15"/>
    </row>
    <row r="17" spans="1:19" ht="15" x14ac:dyDescent="0.25">
      <c r="A17" s="76"/>
      <c r="B17" s="77"/>
      <c r="C17" s="16">
        <v>2</v>
      </c>
      <c r="D17" s="17">
        <v>79</v>
      </c>
      <c r="E17" s="18">
        <v>45</v>
      </c>
      <c r="F17" s="18">
        <v>1</v>
      </c>
      <c r="G17" s="19">
        <v>124</v>
      </c>
      <c r="H17" s="20">
        <v>1</v>
      </c>
      <c r="I17" s="15"/>
      <c r="J17" s="1"/>
      <c r="K17" s="76"/>
      <c r="L17" s="77"/>
      <c r="M17" s="16">
        <v>2</v>
      </c>
      <c r="N17" s="17">
        <v>74</v>
      </c>
      <c r="O17" s="18">
        <v>32</v>
      </c>
      <c r="P17" s="18">
        <v>3</v>
      </c>
      <c r="Q17" s="19">
        <v>106</v>
      </c>
      <c r="R17" s="20">
        <v>0</v>
      </c>
      <c r="S17" s="15"/>
    </row>
    <row r="18" spans="1:19" ht="15.6" thickBot="1" x14ac:dyDescent="0.3">
      <c r="A18" s="78" t="s">
        <v>48</v>
      </c>
      <c r="B18" s="79"/>
      <c r="C18" s="16">
        <v>3</v>
      </c>
      <c r="D18" s="17">
        <v>93</v>
      </c>
      <c r="E18" s="18">
        <v>36</v>
      </c>
      <c r="F18" s="18">
        <v>3</v>
      </c>
      <c r="G18" s="19">
        <v>129</v>
      </c>
      <c r="H18" s="20">
        <v>1</v>
      </c>
      <c r="I18" s="15"/>
      <c r="J18" s="1"/>
      <c r="K18" s="78" t="s">
        <v>58</v>
      </c>
      <c r="L18" s="79"/>
      <c r="M18" s="16">
        <v>3</v>
      </c>
      <c r="N18" s="17">
        <v>91</v>
      </c>
      <c r="O18" s="18">
        <v>34</v>
      </c>
      <c r="P18" s="18">
        <v>1</v>
      </c>
      <c r="Q18" s="19">
        <v>125</v>
      </c>
      <c r="R18" s="20">
        <v>0</v>
      </c>
      <c r="S18" s="15"/>
    </row>
    <row r="19" spans="1:19" x14ac:dyDescent="0.25">
      <c r="A19" s="80"/>
      <c r="B19" s="81"/>
      <c r="C19" s="21">
        <v>4</v>
      </c>
      <c r="D19" s="22">
        <v>86</v>
      </c>
      <c r="E19" s="23">
        <v>26</v>
      </c>
      <c r="F19" s="23">
        <v>3</v>
      </c>
      <c r="G19" s="24">
        <v>112</v>
      </c>
      <c r="H19" s="25">
        <v>1</v>
      </c>
      <c r="I19" s="72">
        <v>1</v>
      </c>
      <c r="J19" s="1"/>
      <c r="K19" s="80"/>
      <c r="L19" s="81"/>
      <c r="M19" s="21">
        <v>4</v>
      </c>
      <c r="N19" s="22">
        <v>75</v>
      </c>
      <c r="O19" s="23">
        <v>27</v>
      </c>
      <c r="P19" s="23">
        <v>2</v>
      </c>
      <c r="Q19" s="24">
        <v>102</v>
      </c>
      <c r="R19" s="25">
        <v>0</v>
      </c>
      <c r="S19" s="72">
        <v>0</v>
      </c>
    </row>
    <row r="20" spans="1:19" ht="16.2" thickBot="1" x14ac:dyDescent="0.3">
      <c r="A20" s="86">
        <v>16262</v>
      </c>
      <c r="B20" s="87"/>
      <c r="C20" s="26" t="s">
        <v>12</v>
      </c>
      <c r="D20" s="27">
        <v>332</v>
      </c>
      <c r="E20" s="28">
        <v>152</v>
      </c>
      <c r="F20" s="28">
        <v>9</v>
      </c>
      <c r="G20" s="29">
        <v>484</v>
      </c>
      <c r="H20" s="27">
        <v>4</v>
      </c>
      <c r="I20" s="73"/>
      <c r="J20" s="1"/>
      <c r="K20" s="86">
        <v>17429</v>
      </c>
      <c r="L20" s="87"/>
      <c r="M20" s="26" t="s">
        <v>12</v>
      </c>
      <c r="N20" s="27">
        <v>324</v>
      </c>
      <c r="O20" s="28">
        <v>120</v>
      </c>
      <c r="P20" s="28">
        <v>9</v>
      </c>
      <c r="Q20" s="29">
        <v>444</v>
      </c>
      <c r="R20" s="27">
        <v>0</v>
      </c>
      <c r="S20" s="73"/>
    </row>
    <row r="21" spans="1:19" ht="15" x14ac:dyDescent="0.25">
      <c r="A21" s="74" t="s">
        <v>49</v>
      </c>
      <c r="B21" s="75"/>
      <c r="C21" s="10">
        <v>1</v>
      </c>
      <c r="D21" s="11">
        <v>100</v>
      </c>
      <c r="E21" s="12">
        <v>33</v>
      </c>
      <c r="F21" s="12">
        <v>1</v>
      </c>
      <c r="G21" s="13">
        <v>133</v>
      </c>
      <c r="H21" s="14">
        <v>0</v>
      </c>
      <c r="I21" s="15"/>
      <c r="J21" s="1"/>
      <c r="K21" s="74" t="s">
        <v>59</v>
      </c>
      <c r="L21" s="75"/>
      <c r="M21" s="10">
        <v>1</v>
      </c>
      <c r="N21" s="11">
        <v>92</v>
      </c>
      <c r="O21" s="12">
        <v>45</v>
      </c>
      <c r="P21" s="12">
        <v>2</v>
      </c>
      <c r="Q21" s="13">
        <v>137</v>
      </c>
      <c r="R21" s="14">
        <v>1</v>
      </c>
      <c r="S21" s="15"/>
    </row>
    <row r="22" spans="1:19" ht="15" x14ac:dyDescent="0.25">
      <c r="A22" s="76"/>
      <c r="B22" s="77"/>
      <c r="C22" s="16">
        <v>2</v>
      </c>
      <c r="D22" s="17">
        <v>92</v>
      </c>
      <c r="E22" s="18">
        <v>27</v>
      </c>
      <c r="F22" s="18">
        <v>3</v>
      </c>
      <c r="G22" s="19">
        <v>119</v>
      </c>
      <c r="H22" s="20">
        <v>0</v>
      </c>
      <c r="I22" s="15"/>
      <c r="J22" s="1"/>
      <c r="K22" s="76"/>
      <c r="L22" s="77"/>
      <c r="M22" s="16">
        <v>2</v>
      </c>
      <c r="N22" s="17">
        <v>98</v>
      </c>
      <c r="O22" s="18">
        <v>35</v>
      </c>
      <c r="P22" s="18">
        <v>2</v>
      </c>
      <c r="Q22" s="19">
        <v>133</v>
      </c>
      <c r="R22" s="20">
        <v>1</v>
      </c>
      <c r="S22" s="15"/>
    </row>
    <row r="23" spans="1:19" ht="15.6" thickBot="1" x14ac:dyDescent="0.3">
      <c r="A23" s="78" t="s">
        <v>50</v>
      </c>
      <c r="B23" s="79"/>
      <c r="C23" s="16">
        <v>3</v>
      </c>
      <c r="D23" s="17">
        <v>84</v>
      </c>
      <c r="E23" s="18">
        <v>52</v>
      </c>
      <c r="F23" s="18">
        <v>0</v>
      </c>
      <c r="G23" s="19">
        <v>136</v>
      </c>
      <c r="H23" s="20">
        <v>0.5</v>
      </c>
      <c r="I23" s="15"/>
      <c r="J23" s="1"/>
      <c r="K23" s="78" t="s">
        <v>60</v>
      </c>
      <c r="L23" s="79"/>
      <c r="M23" s="16">
        <v>3</v>
      </c>
      <c r="N23" s="17">
        <v>94</v>
      </c>
      <c r="O23" s="18">
        <v>42</v>
      </c>
      <c r="P23" s="18">
        <v>0</v>
      </c>
      <c r="Q23" s="19">
        <v>136</v>
      </c>
      <c r="R23" s="20">
        <v>0.5</v>
      </c>
      <c r="S23" s="15"/>
    </row>
    <row r="24" spans="1:19" x14ac:dyDescent="0.25">
      <c r="A24" s="80"/>
      <c r="B24" s="81"/>
      <c r="C24" s="21">
        <v>4</v>
      </c>
      <c r="D24" s="22">
        <v>97</v>
      </c>
      <c r="E24" s="23">
        <v>54</v>
      </c>
      <c r="F24" s="23">
        <v>0</v>
      </c>
      <c r="G24" s="24">
        <v>151</v>
      </c>
      <c r="H24" s="25">
        <v>1</v>
      </c>
      <c r="I24" s="72">
        <v>0</v>
      </c>
      <c r="J24" s="1"/>
      <c r="K24" s="80"/>
      <c r="L24" s="81"/>
      <c r="M24" s="21">
        <v>4</v>
      </c>
      <c r="N24" s="22">
        <v>91</v>
      </c>
      <c r="O24" s="23">
        <v>45</v>
      </c>
      <c r="P24" s="23">
        <v>2</v>
      </c>
      <c r="Q24" s="24">
        <v>136</v>
      </c>
      <c r="R24" s="25">
        <v>0</v>
      </c>
      <c r="S24" s="72">
        <v>1</v>
      </c>
    </row>
    <row r="25" spans="1:19" ht="16.2" thickBot="1" x14ac:dyDescent="0.3">
      <c r="A25" s="86">
        <v>20864</v>
      </c>
      <c r="B25" s="87"/>
      <c r="C25" s="26" t="s">
        <v>12</v>
      </c>
      <c r="D25" s="27">
        <v>373</v>
      </c>
      <c r="E25" s="28">
        <v>166</v>
      </c>
      <c r="F25" s="28">
        <v>4</v>
      </c>
      <c r="G25" s="29">
        <v>539</v>
      </c>
      <c r="H25" s="27">
        <v>1.5</v>
      </c>
      <c r="I25" s="73"/>
      <c r="J25" s="1"/>
      <c r="K25" s="86">
        <v>24858</v>
      </c>
      <c r="L25" s="87"/>
      <c r="M25" s="26" t="s">
        <v>12</v>
      </c>
      <c r="N25" s="27">
        <v>375</v>
      </c>
      <c r="O25" s="28">
        <v>167</v>
      </c>
      <c r="P25" s="28">
        <v>6</v>
      </c>
      <c r="Q25" s="29">
        <v>542</v>
      </c>
      <c r="R25" s="27">
        <v>2.5</v>
      </c>
      <c r="S25" s="73"/>
    </row>
    <row r="26" spans="1:19" ht="15" x14ac:dyDescent="0.25">
      <c r="A26" s="74" t="s">
        <v>51</v>
      </c>
      <c r="B26" s="75"/>
      <c r="C26" s="10">
        <v>1</v>
      </c>
      <c r="D26" s="11">
        <v>82</v>
      </c>
      <c r="E26" s="12">
        <v>34</v>
      </c>
      <c r="F26" s="12">
        <v>1</v>
      </c>
      <c r="G26" s="13">
        <v>116</v>
      </c>
      <c r="H26" s="14">
        <v>0</v>
      </c>
      <c r="I26" s="15"/>
      <c r="J26" s="1"/>
      <c r="K26" s="74" t="s">
        <v>61</v>
      </c>
      <c r="L26" s="75"/>
      <c r="M26" s="10">
        <v>1</v>
      </c>
      <c r="N26" s="11">
        <v>91</v>
      </c>
      <c r="O26" s="12">
        <v>32</v>
      </c>
      <c r="P26" s="12">
        <v>2</v>
      </c>
      <c r="Q26" s="13">
        <v>123</v>
      </c>
      <c r="R26" s="14">
        <v>1</v>
      </c>
      <c r="S26" s="15"/>
    </row>
    <row r="27" spans="1:19" ht="15" x14ac:dyDescent="0.25">
      <c r="A27" s="76"/>
      <c r="B27" s="77"/>
      <c r="C27" s="16">
        <v>2</v>
      </c>
      <c r="D27" s="17">
        <v>83</v>
      </c>
      <c r="E27" s="18">
        <v>54</v>
      </c>
      <c r="F27" s="18">
        <v>0</v>
      </c>
      <c r="G27" s="19">
        <v>137</v>
      </c>
      <c r="H27" s="20">
        <v>0</v>
      </c>
      <c r="I27" s="15"/>
      <c r="J27" s="1"/>
      <c r="K27" s="76"/>
      <c r="L27" s="77"/>
      <c r="M27" s="16">
        <v>2</v>
      </c>
      <c r="N27" s="17">
        <v>92</v>
      </c>
      <c r="O27" s="18">
        <v>54</v>
      </c>
      <c r="P27" s="18">
        <v>0</v>
      </c>
      <c r="Q27" s="19">
        <v>146</v>
      </c>
      <c r="R27" s="20">
        <v>1</v>
      </c>
      <c r="S27" s="15"/>
    </row>
    <row r="28" spans="1:19" ht="15.6" thickBot="1" x14ac:dyDescent="0.3">
      <c r="A28" s="78" t="s">
        <v>52</v>
      </c>
      <c r="B28" s="79"/>
      <c r="C28" s="16">
        <v>3</v>
      </c>
      <c r="D28" s="17">
        <v>85</v>
      </c>
      <c r="E28" s="18">
        <v>54</v>
      </c>
      <c r="F28" s="18">
        <v>0</v>
      </c>
      <c r="G28" s="19">
        <v>139</v>
      </c>
      <c r="H28" s="20">
        <v>1</v>
      </c>
      <c r="I28" s="15"/>
      <c r="J28" s="1"/>
      <c r="K28" s="78" t="s">
        <v>62</v>
      </c>
      <c r="L28" s="79"/>
      <c r="M28" s="16">
        <v>3</v>
      </c>
      <c r="N28" s="17">
        <v>83</v>
      </c>
      <c r="O28" s="18">
        <v>35</v>
      </c>
      <c r="P28" s="18">
        <v>0</v>
      </c>
      <c r="Q28" s="19">
        <v>118</v>
      </c>
      <c r="R28" s="20">
        <v>0</v>
      </c>
      <c r="S28" s="15"/>
    </row>
    <row r="29" spans="1:19" x14ac:dyDescent="0.25">
      <c r="A29" s="80"/>
      <c r="B29" s="81"/>
      <c r="C29" s="21">
        <v>4</v>
      </c>
      <c r="D29" s="22">
        <v>83</v>
      </c>
      <c r="E29" s="23">
        <v>54</v>
      </c>
      <c r="F29" s="23">
        <v>0</v>
      </c>
      <c r="G29" s="24">
        <v>137</v>
      </c>
      <c r="H29" s="25">
        <v>1</v>
      </c>
      <c r="I29" s="72">
        <v>1</v>
      </c>
      <c r="J29" s="1"/>
      <c r="K29" s="80"/>
      <c r="L29" s="81"/>
      <c r="M29" s="21">
        <v>4</v>
      </c>
      <c r="N29" s="22">
        <v>88</v>
      </c>
      <c r="O29" s="23">
        <v>41</v>
      </c>
      <c r="P29" s="23">
        <v>0</v>
      </c>
      <c r="Q29" s="24">
        <v>129</v>
      </c>
      <c r="R29" s="25">
        <v>0</v>
      </c>
      <c r="S29" s="72">
        <v>0</v>
      </c>
    </row>
    <row r="30" spans="1:19" ht="16.2" thickBot="1" x14ac:dyDescent="0.3">
      <c r="A30" s="86">
        <v>20969</v>
      </c>
      <c r="B30" s="87"/>
      <c r="C30" s="26" t="s">
        <v>12</v>
      </c>
      <c r="D30" s="27">
        <v>333</v>
      </c>
      <c r="E30" s="28">
        <v>196</v>
      </c>
      <c r="F30" s="28">
        <v>1</v>
      </c>
      <c r="G30" s="29">
        <v>529</v>
      </c>
      <c r="H30" s="27">
        <v>2</v>
      </c>
      <c r="I30" s="73"/>
      <c r="J30" s="1"/>
      <c r="K30" s="86">
        <v>8831</v>
      </c>
      <c r="L30" s="87"/>
      <c r="M30" s="26" t="s">
        <v>12</v>
      </c>
      <c r="N30" s="27">
        <v>354</v>
      </c>
      <c r="O30" s="28">
        <v>162</v>
      </c>
      <c r="P30" s="28">
        <v>2</v>
      </c>
      <c r="Q30" s="29">
        <v>516</v>
      </c>
      <c r="R30" s="27">
        <v>2</v>
      </c>
      <c r="S30" s="73"/>
    </row>
    <row r="31" spans="1:19" ht="15" x14ac:dyDescent="0.25">
      <c r="A31" s="74" t="s">
        <v>49</v>
      </c>
      <c r="B31" s="75"/>
      <c r="C31" s="10">
        <v>1</v>
      </c>
      <c r="D31" s="11">
        <v>92</v>
      </c>
      <c r="E31" s="12">
        <v>45</v>
      </c>
      <c r="F31" s="12">
        <v>1</v>
      </c>
      <c r="G31" s="13">
        <v>137</v>
      </c>
      <c r="H31" s="14">
        <v>1</v>
      </c>
      <c r="I31" s="15"/>
      <c r="J31" s="1"/>
      <c r="K31" s="74" t="s">
        <v>63</v>
      </c>
      <c r="L31" s="75"/>
      <c r="M31" s="10">
        <v>1</v>
      </c>
      <c r="N31" s="11">
        <v>99</v>
      </c>
      <c r="O31" s="12">
        <v>35</v>
      </c>
      <c r="P31" s="12">
        <v>0</v>
      </c>
      <c r="Q31" s="13">
        <v>134</v>
      </c>
      <c r="R31" s="14">
        <v>0</v>
      </c>
      <c r="S31" s="15"/>
    </row>
    <row r="32" spans="1:19" ht="15" x14ac:dyDescent="0.25">
      <c r="A32" s="76"/>
      <c r="B32" s="77"/>
      <c r="C32" s="16">
        <v>2</v>
      </c>
      <c r="D32" s="17">
        <v>95</v>
      </c>
      <c r="E32" s="18">
        <v>36</v>
      </c>
      <c r="F32" s="18">
        <v>2</v>
      </c>
      <c r="G32" s="19">
        <v>131</v>
      </c>
      <c r="H32" s="20">
        <v>1</v>
      </c>
      <c r="I32" s="15"/>
      <c r="J32" s="1"/>
      <c r="K32" s="76"/>
      <c r="L32" s="77"/>
      <c r="M32" s="16">
        <v>2</v>
      </c>
      <c r="N32" s="17">
        <v>85</v>
      </c>
      <c r="O32" s="18">
        <v>36</v>
      </c>
      <c r="P32" s="18">
        <v>1</v>
      </c>
      <c r="Q32" s="19">
        <v>121</v>
      </c>
      <c r="R32" s="20">
        <v>0</v>
      </c>
      <c r="S32" s="15"/>
    </row>
    <row r="33" spans="1:19" ht="15.6" thickBot="1" x14ac:dyDescent="0.3">
      <c r="A33" s="78" t="s">
        <v>44</v>
      </c>
      <c r="B33" s="79"/>
      <c r="C33" s="16">
        <v>3</v>
      </c>
      <c r="D33" s="17">
        <v>104</v>
      </c>
      <c r="E33" s="18">
        <v>45</v>
      </c>
      <c r="F33" s="18">
        <v>3</v>
      </c>
      <c r="G33" s="19">
        <v>149</v>
      </c>
      <c r="H33" s="20">
        <v>1</v>
      </c>
      <c r="I33" s="15"/>
      <c r="J33" s="1"/>
      <c r="K33" s="78" t="s">
        <v>64</v>
      </c>
      <c r="L33" s="79"/>
      <c r="M33" s="16">
        <v>3</v>
      </c>
      <c r="N33" s="17">
        <v>87</v>
      </c>
      <c r="O33" s="18">
        <v>47</v>
      </c>
      <c r="P33" s="18">
        <v>0</v>
      </c>
      <c r="Q33" s="19">
        <v>134</v>
      </c>
      <c r="R33" s="20">
        <v>0</v>
      </c>
      <c r="S33" s="15"/>
    </row>
    <row r="34" spans="1:19" x14ac:dyDescent="0.25">
      <c r="A34" s="80"/>
      <c r="B34" s="81"/>
      <c r="C34" s="21">
        <v>4</v>
      </c>
      <c r="D34" s="22">
        <v>83</v>
      </c>
      <c r="E34" s="23">
        <v>54</v>
      </c>
      <c r="F34" s="23">
        <v>0</v>
      </c>
      <c r="G34" s="24">
        <v>137</v>
      </c>
      <c r="H34" s="25">
        <v>0.5</v>
      </c>
      <c r="I34" s="72">
        <v>1</v>
      </c>
      <c r="J34" s="1"/>
      <c r="K34" s="80"/>
      <c r="L34" s="81"/>
      <c r="M34" s="21">
        <v>4</v>
      </c>
      <c r="N34" s="22">
        <v>95</v>
      </c>
      <c r="O34" s="23">
        <v>42</v>
      </c>
      <c r="P34" s="23">
        <v>0</v>
      </c>
      <c r="Q34" s="24">
        <v>137</v>
      </c>
      <c r="R34" s="25">
        <v>0.5</v>
      </c>
      <c r="S34" s="72">
        <v>0</v>
      </c>
    </row>
    <row r="35" spans="1:19" ht="16.2" thickBot="1" x14ac:dyDescent="0.3">
      <c r="A35" s="86">
        <v>15745</v>
      </c>
      <c r="B35" s="87"/>
      <c r="C35" s="26" t="s">
        <v>12</v>
      </c>
      <c r="D35" s="27">
        <v>374</v>
      </c>
      <c r="E35" s="28">
        <v>180</v>
      </c>
      <c r="F35" s="28">
        <v>6</v>
      </c>
      <c r="G35" s="29">
        <v>554</v>
      </c>
      <c r="H35" s="27">
        <v>3.5</v>
      </c>
      <c r="I35" s="73"/>
      <c r="J35" s="1"/>
      <c r="K35" s="86">
        <v>15007</v>
      </c>
      <c r="L35" s="87"/>
      <c r="M35" s="26" t="s">
        <v>12</v>
      </c>
      <c r="N35" s="27">
        <v>366</v>
      </c>
      <c r="O35" s="28">
        <v>160</v>
      </c>
      <c r="P35" s="28">
        <v>1</v>
      </c>
      <c r="Q35" s="29">
        <v>526</v>
      </c>
      <c r="R35" s="27">
        <v>0.5</v>
      </c>
      <c r="S35" s="73"/>
    </row>
    <row r="36" spans="1:19" ht="13.8" thickBo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ht="21.6" thickBot="1" x14ac:dyDescent="0.3">
      <c r="A37" s="30"/>
      <c r="B37" s="31"/>
      <c r="C37" s="32" t="s">
        <v>15</v>
      </c>
      <c r="D37" s="33">
        <v>2123</v>
      </c>
      <c r="E37" s="34">
        <v>1021</v>
      </c>
      <c r="F37" s="34">
        <v>34</v>
      </c>
      <c r="G37" s="35">
        <v>3144</v>
      </c>
      <c r="H37" s="36">
        <v>16</v>
      </c>
      <c r="I37" s="37">
        <v>2</v>
      </c>
      <c r="J37" s="1"/>
      <c r="K37" s="30"/>
      <c r="L37" s="31"/>
      <c r="M37" s="32" t="s">
        <v>15</v>
      </c>
      <c r="N37" s="33">
        <v>2104</v>
      </c>
      <c r="O37" s="34">
        <v>939</v>
      </c>
      <c r="P37" s="34">
        <v>28</v>
      </c>
      <c r="Q37" s="35">
        <v>3043</v>
      </c>
      <c r="R37" s="36">
        <v>8</v>
      </c>
      <c r="S37" s="37">
        <v>0</v>
      </c>
    </row>
    <row r="38" spans="1:19" ht="13.8" thickBo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18" thickBot="1" x14ac:dyDescent="0.3">
      <c r="A39" s="38"/>
      <c r="B39" s="42" t="s">
        <v>22</v>
      </c>
      <c r="C39" s="122" t="s">
        <v>53</v>
      </c>
      <c r="D39" s="122"/>
      <c r="E39" s="122"/>
      <c r="F39" s="1"/>
      <c r="G39" s="105"/>
      <c r="H39" s="105"/>
      <c r="I39" s="39">
        <v>7</v>
      </c>
      <c r="J39" s="1"/>
      <c r="K39" s="38"/>
      <c r="L39" s="42" t="s">
        <v>22</v>
      </c>
      <c r="M39" s="71" t="s">
        <v>65</v>
      </c>
      <c r="N39" s="71"/>
      <c r="O39" s="71"/>
      <c r="P39" s="1"/>
      <c r="Q39" s="105" t="s">
        <v>16</v>
      </c>
      <c r="R39" s="105"/>
      <c r="S39" s="39">
        <v>1</v>
      </c>
    </row>
  </sheetData>
  <mergeCells count="63">
    <mergeCell ref="K35:L35"/>
    <mergeCell ref="C39:E39"/>
    <mergeCell ref="G39:H39"/>
    <mergeCell ref="Q39:R39"/>
    <mergeCell ref="S29:S30"/>
    <mergeCell ref="A30:B30"/>
    <mergeCell ref="K30:L30"/>
    <mergeCell ref="A31:B32"/>
    <mergeCell ref="K31:L32"/>
    <mergeCell ref="A33:B34"/>
    <mergeCell ref="K33:L34"/>
    <mergeCell ref="I34:I35"/>
    <mergeCell ref="S34:S35"/>
    <mergeCell ref="A35:B35"/>
    <mergeCell ref="K25:L25"/>
    <mergeCell ref="A26:B27"/>
    <mergeCell ref="K26:L27"/>
    <mergeCell ref="A28:B29"/>
    <mergeCell ref="K28:L29"/>
    <mergeCell ref="I29:I30"/>
    <mergeCell ref="S19:S20"/>
    <mergeCell ref="A20:B20"/>
    <mergeCell ref="K20:L20"/>
    <mergeCell ref="A21:B22"/>
    <mergeCell ref="K21:L22"/>
    <mergeCell ref="A23:B24"/>
    <mergeCell ref="K23:L24"/>
    <mergeCell ref="I24:I25"/>
    <mergeCell ref="S24:S25"/>
    <mergeCell ref="A25:B25"/>
    <mergeCell ref="K15:L15"/>
    <mergeCell ref="A16:B17"/>
    <mergeCell ref="K16:L17"/>
    <mergeCell ref="A18:B19"/>
    <mergeCell ref="K18:L19"/>
    <mergeCell ref="I19:I20"/>
    <mergeCell ref="S9:S10"/>
    <mergeCell ref="A10:B10"/>
    <mergeCell ref="K10:L10"/>
    <mergeCell ref="A11:B12"/>
    <mergeCell ref="K11:L12"/>
    <mergeCell ref="A13:B14"/>
    <mergeCell ref="K13:L14"/>
    <mergeCell ref="I14:I15"/>
    <mergeCell ref="S14:S15"/>
    <mergeCell ref="A15:B15"/>
    <mergeCell ref="A4:B4"/>
    <mergeCell ref="K4:L4"/>
    <mergeCell ref="A6:B7"/>
    <mergeCell ref="K6:L7"/>
    <mergeCell ref="A8:B9"/>
    <mergeCell ref="K8:L9"/>
    <mergeCell ref="I9:I10"/>
    <mergeCell ref="B1:I1"/>
    <mergeCell ref="L1:S1"/>
    <mergeCell ref="A3:B3"/>
    <mergeCell ref="C3:C4"/>
    <mergeCell ref="D3:G3"/>
    <mergeCell ref="H3:I3"/>
    <mergeCell ref="K3:L3"/>
    <mergeCell ref="M3:M4"/>
    <mergeCell ref="N3:Q3"/>
    <mergeCell ref="R3:S3"/>
  </mergeCells>
  <dataValidations count="3">
    <dataValidation type="whole" allowBlank="1" showInputMessage="1" showErrorMessage="1" sqref="A10:B10 K35:L35 K30:L30 K25:L25 K20:L20 K15:L15 K10:L10 A35:B35 A30:B30 A25:B25 A20:B20 A15:B15" xr:uid="{2B57A8FA-FC7C-45D1-82B5-C20ED00968F0}">
      <formula1>0</formula1>
      <formula2>99999</formula2>
    </dataValidation>
    <dataValidation type="whole" allowBlank="1" showInputMessage="1" showErrorMessage="1" errorTitle="Chybná hodnota" error="Zadaná hodnota musí být celé nezáporné číslo menší nebo rovno 25." sqref="F11:F14 P31:P34 P26:P29 P21:P24 P16:P19 P11:P14 P6:P9 F31:F34 F26:F29 F21:F24 F16:F19 F6:F9" xr:uid="{82824AEE-A968-4D21-A0F2-ECB700C44F8E}">
      <formula1>0</formula1>
      <formula2>15</formula2>
    </dataValidation>
    <dataValidation type="whole" allowBlank="1" showInputMessage="1" showErrorMessage="1" errorTitle="Chybná hodnota" error="Zadaná hodnota musí být celé nezáporné číslo menší nebo rovno 225." sqref="D6:E9 N31:O34 N26:O29 N21:O24 N16:O19 N11:O14 N6:O9 D31:E34 D26:E29 D21:E24 D16:E19 D11:E14" xr:uid="{CCDD3AD4-2BD5-4C39-968A-FA31CF13407E}">
      <formula1>0</formula1>
      <formula2>225</formula2>
    </dataValidation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S66"/>
  <sheetViews>
    <sheetView showGridLines="0" showRowColHeaders="0" zoomScaleNormal="100" zoomScaleSheetLayoutView="75" workbookViewId="0">
      <selection activeCell="S41" sqref="S41"/>
    </sheetView>
  </sheetViews>
  <sheetFormatPr defaultColWidth="9.109375" defaultRowHeight="13.2" x14ac:dyDescent="0.25"/>
  <cols>
    <col min="1" max="1" width="10.6640625" style="1" customWidth="1"/>
    <col min="2" max="2" width="15.6640625" style="1" customWidth="1"/>
    <col min="3" max="3" width="5.6640625" style="1" customWidth="1"/>
    <col min="4" max="5" width="6.6640625" style="1" customWidth="1"/>
    <col min="6" max="6" width="4.6640625" style="1" customWidth="1"/>
    <col min="7" max="7" width="6.6640625" style="1" customWidth="1"/>
    <col min="8" max="8" width="6.33203125" style="1" customWidth="1"/>
    <col min="9" max="9" width="6.6640625" style="1" customWidth="1"/>
    <col min="10" max="10" width="1.6640625" style="1" customWidth="1"/>
    <col min="11" max="11" width="10.6640625" style="1" customWidth="1"/>
    <col min="12" max="12" width="15.6640625" style="1" customWidth="1"/>
    <col min="13" max="13" width="5.6640625" style="1" customWidth="1"/>
    <col min="14" max="15" width="6.6640625" style="1" customWidth="1"/>
    <col min="16" max="16" width="4.6640625" style="1" customWidth="1"/>
    <col min="17" max="17" width="6.6640625" style="1" customWidth="1"/>
    <col min="18" max="18" width="6.33203125" style="1" customWidth="1"/>
    <col min="19" max="19" width="6.6640625" style="1" customWidth="1"/>
    <col min="20" max="16384" width="9.109375" style="1"/>
  </cols>
  <sheetData>
    <row r="1" spans="1:19" ht="24.6" x14ac:dyDescent="0.4">
      <c r="B1" s="100" t="s">
        <v>0</v>
      </c>
      <c r="C1" s="100"/>
      <c r="D1" s="102" t="s">
        <v>1</v>
      </c>
      <c r="E1" s="102"/>
      <c r="F1" s="102"/>
      <c r="G1" s="102"/>
      <c r="H1" s="102"/>
      <c r="I1" s="102"/>
      <c r="K1" s="2" t="s">
        <v>38</v>
      </c>
      <c r="L1" s="94" t="s">
        <v>39</v>
      </c>
      <c r="M1" s="94"/>
      <c r="N1" s="94"/>
      <c r="O1" s="95" t="s">
        <v>37</v>
      </c>
      <c r="P1" s="95"/>
      <c r="Q1" s="96">
        <v>43001</v>
      </c>
      <c r="R1" s="97"/>
      <c r="S1" s="97"/>
    </row>
    <row r="2" spans="1:19" ht="6" customHeight="1" thickBot="1" x14ac:dyDescent="0.3">
      <c r="B2" s="101"/>
      <c r="C2" s="101"/>
    </row>
    <row r="3" spans="1:19" ht="20.100000000000001" customHeight="1" thickBot="1" x14ac:dyDescent="0.3">
      <c r="A3" s="3" t="s">
        <v>2</v>
      </c>
      <c r="B3" s="91" t="s">
        <v>39</v>
      </c>
      <c r="C3" s="92"/>
      <c r="D3" s="92"/>
      <c r="E3" s="92"/>
      <c r="F3" s="92"/>
      <c r="G3" s="92"/>
      <c r="H3" s="92"/>
      <c r="I3" s="93"/>
      <c r="K3" s="3" t="s">
        <v>3</v>
      </c>
      <c r="L3" s="91" t="s">
        <v>42</v>
      </c>
      <c r="M3" s="92"/>
      <c r="N3" s="92"/>
      <c r="O3" s="92"/>
      <c r="P3" s="92"/>
      <c r="Q3" s="92"/>
      <c r="R3" s="92"/>
      <c r="S3" s="93"/>
    </row>
    <row r="4" spans="1:19" ht="5.0999999999999996" customHeight="1" thickBot="1" x14ac:dyDescent="0.3"/>
    <row r="5" spans="1:19" ht="12.9" customHeight="1" x14ac:dyDescent="0.25">
      <c r="A5" s="82" t="s">
        <v>4</v>
      </c>
      <c r="B5" s="83"/>
      <c r="C5" s="103" t="s">
        <v>5</v>
      </c>
      <c r="D5" s="88" t="s">
        <v>6</v>
      </c>
      <c r="E5" s="89"/>
      <c r="F5" s="89"/>
      <c r="G5" s="90"/>
      <c r="H5" s="98" t="s">
        <v>7</v>
      </c>
      <c r="I5" s="99"/>
      <c r="K5" s="82" t="s">
        <v>4</v>
      </c>
      <c r="L5" s="83"/>
      <c r="M5" s="103" t="s">
        <v>5</v>
      </c>
      <c r="N5" s="88" t="s">
        <v>6</v>
      </c>
      <c r="O5" s="89"/>
      <c r="P5" s="89"/>
      <c r="Q5" s="90"/>
      <c r="R5" s="98" t="s">
        <v>7</v>
      </c>
      <c r="S5" s="99"/>
    </row>
    <row r="6" spans="1:19" ht="12.9" customHeight="1" thickBot="1" x14ac:dyDescent="0.3">
      <c r="A6" s="84" t="s">
        <v>8</v>
      </c>
      <c r="B6" s="85"/>
      <c r="C6" s="10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4" t="s">
        <v>8</v>
      </c>
      <c r="L6" s="85"/>
      <c r="M6" s="10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3">
      <c r="A7" s="9"/>
      <c r="B7" s="9"/>
      <c r="K7" s="9"/>
      <c r="L7" s="9"/>
    </row>
    <row r="8" spans="1:19" ht="12.9" customHeight="1" x14ac:dyDescent="0.25">
      <c r="A8" s="74" t="s">
        <v>43</v>
      </c>
      <c r="B8" s="75"/>
      <c r="C8" s="10">
        <v>1</v>
      </c>
      <c r="D8" s="11">
        <v>92</v>
      </c>
      <c r="E8" s="12">
        <v>36</v>
      </c>
      <c r="F8" s="12">
        <v>1</v>
      </c>
      <c r="G8" s="13">
        <f>IF(AND(ISBLANK(D8),ISBLANK(E8)),"",D8+E8)</f>
        <v>128</v>
      </c>
      <c r="H8" s="14">
        <f>IF(OR(ISNUMBER($G8),ISNUMBER($Q8)),(SIGN(N($G8)-N($Q8))+1)/2,"")</f>
        <v>0</v>
      </c>
      <c r="I8" s="15"/>
      <c r="K8" s="74" t="s">
        <v>54</v>
      </c>
      <c r="L8" s="75"/>
      <c r="M8" s="10">
        <v>1</v>
      </c>
      <c r="N8" s="11">
        <v>79</v>
      </c>
      <c r="O8" s="12">
        <v>52</v>
      </c>
      <c r="P8" s="12">
        <v>0</v>
      </c>
      <c r="Q8" s="13">
        <f>IF(AND(ISBLANK(N8),ISBLANK(O8)),"",N8+O8)</f>
        <v>131</v>
      </c>
      <c r="R8" s="14">
        <f>IF(ISNUMBER($H8),1-$H8,"")</f>
        <v>1</v>
      </c>
      <c r="S8" s="15"/>
    </row>
    <row r="9" spans="1:19" ht="12.9" customHeight="1" x14ac:dyDescent="0.25">
      <c r="A9" s="76"/>
      <c r="B9" s="77"/>
      <c r="C9" s="16">
        <v>2</v>
      </c>
      <c r="D9" s="17">
        <v>95</v>
      </c>
      <c r="E9" s="18">
        <v>51</v>
      </c>
      <c r="F9" s="18">
        <v>1</v>
      </c>
      <c r="G9" s="19">
        <f>IF(AND(ISBLANK(D9),ISBLANK(E9)),"",D9+E9)</f>
        <v>146</v>
      </c>
      <c r="H9" s="20">
        <f>IF(OR(ISNUMBER($G9),ISNUMBER($Q9)),(SIGN(N($G9)-N($Q9))+1)/2,"")</f>
        <v>1</v>
      </c>
      <c r="I9" s="15"/>
      <c r="K9" s="76"/>
      <c r="L9" s="77"/>
      <c r="M9" s="16">
        <v>2</v>
      </c>
      <c r="N9" s="17">
        <v>92</v>
      </c>
      <c r="O9" s="18">
        <v>35</v>
      </c>
      <c r="P9" s="18">
        <v>3</v>
      </c>
      <c r="Q9" s="19">
        <f>IF(AND(ISBLANK(N9),ISBLANK(O9)),"",N9+O9)</f>
        <v>127</v>
      </c>
      <c r="R9" s="20">
        <f>IF(ISNUMBER($H9),1-$H9,"")</f>
        <v>0</v>
      </c>
      <c r="S9" s="15"/>
    </row>
    <row r="10" spans="1:19" ht="12.9" customHeight="1" thickBot="1" x14ac:dyDescent="0.3">
      <c r="A10" s="78" t="s">
        <v>44</v>
      </c>
      <c r="B10" s="79"/>
      <c r="C10" s="16">
        <v>3</v>
      </c>
      <c r="D10" s="17">
        <v>90</v>
      </c>
      <c r="E10" s="18">
        <v>45</v>
      </c>
      <c r="F10" s="18">
        <v>1</v>
      </c>
      <c r="G10" s="19">
        <f>IF(AND(ISBLANK(D10),ISBLANK(E10)),"",D10+E10)</f>
        <v>135</v>
      </c>
      <c r="H10" s="20">
        <f>IF(OR(ISNUMBER($G10),ISNUMBER($Q10)),(SIGN(N($G10)-N($Q10))+1)/2,"")</f>
        <v>1</v>
      </c>
      <c r="I10" s="15"/>
      <c r="K10" s="78" t="s">
        <v>55</v>
      </c>
      <c r="L10" s="79"/>
      <c r="M10" s="16">
        <v>3</v>
      </c>
      <c r="N10" s="17">
        <v>88</v>
      </c>
      <c r="O10" s="18">
        <v>36</v>
      </c>
      <c r="P10" s="18">
        <v>1</v>
      </c>
      <c r="Q10" s="19">
        <f>IF(AND(ISBLANK(N10),ISBLANK(O10)),"",N10+O10)</f>
        <v>124</v>
      </c>
      <c r="R10" s="20">
        <f>IF(ISNUMBER($H10),1-$H10,"")</f>
        <v>0</v>
      </c>
      <c r="S10" s="15"/>
    </row>
    <row r="11" spans="1:19" ht="12.9" customHeight="1" x14ac:dyDescent="0.25">
      <c r="A11" s="80"/>
      <c r="B11" s="81"/>
      <c r="C11" s="21">
        <v>4</v>
      </c>
      <c r="D11" s="22">
        <v>84</v>
      </c>
      <c r="E11" s="23">
        <v>35</v>
      </c>
      <c r="F11" s="23">
        <v>2</v>
      </c>
      <c r="G11" s="24">
        <f>IF(AND(ISBLANK(D11),ISBLANK(E11)),"",D11+E11)</f>
        <v>119</v>
      </c>
      <c r="H11" s="25">
        <f>IF(OR(ISNUMBER($G11),ISNUMBER($Q11)),(SIGN(N($G11)-N($Q11))+1)/2,"")</f>
        <v>0</v>
      </c>
      <c r="I11" s="72">
        <f>IF(ISNUMBER(H12),(SIGN(1000*($H12-$R12)+$G12-$Q12)+1)/2,"")</f>
        <v>1</v>
      </c>
      <c r="K11" s="80"/>
      <c r="L11" s="81"/>
      <c r="M11" s="21">
        <v>4</v>
      </c>
      <c r="N11" s="22">
        <v>85</v>
      </c>
      <c r="O11" s="23">
        <v>48</v>
      </c>
      <c r="P11" s="23">
        <v>1</v>
      </c>
      <c r="Q11" s="24">
        <f>IF(AND(ISBLANK(N11),ISBLANK(O11)),"",N11+O11)</f>
        <v>133</v>
      </c>
      <c r="R11" s="25">
        <f>IF(ISNUMBER($H11),1-$H11,"")</f>
        <v>1</v>
      </c>
      <c r="S11" s="72">
        <f>IF(ISNUMBER($I11),1-$I11,"")</f>
        <v>0</v>
      </c>
    </row>
    <row r="12" spans="1:19" ht="15.9" customHeight="1" thickBot="1" x14ac:dyDescent="0.3">
      <c r="A12" s="86">
        <v>16255</v>
      </c>
      <c r="B12" s="87"/>
      <c r="C12" s="26" t="s">
        <v>12</v>
      </c>
      <c r="D12" s="27">
        <f>IF(ISNUMBER($G12),SUM(D8:D11),"")</f>
        <v>361</v>
      </c>
      <c r="E12" s="28">
        <f>IF(ISNUMBER($G12),SUM(E8:E11),"")</f>
        <v>167</v>
      </c>
      <c r="F12" s="28">
        <f>IF(ISNUMBER($G12),SUM(F8:F11),"")</f>
        <v>5</v>
      </c>
      <c r="G12" s="29">
        <f>IF(SUM($G8:$G11)+SUM($Q8:$Q11)&gt;0,SUM(G8:G11),"")</f>
        <v>528</v>
      </c>
      <c r="H12" s="27">
        <f>IF(ISNUMBER($G12),SUM(H8:H11),"")</f>
        <v>2</v>
      </c>
      <c r="I12" s="73"/>
      <c r="K12" s="86">
        <v>21999</v>
      </c>
      <c r="L12" s="87"/>
      <c r="M12" s="26" t="s">
        <v>12</v>
      </c>
      <c r="N12" s="27">
        <f>IF(ISNUMBER($G12),SUM(N8:N11),"")</f>
        <v>344</v>
      </c>
      <c r="O12" s="28">
        <f>IF(ISNUMBER($G12),SUM(O8:O11),"")</f>
        <v>171</v>
      </c>
      <c r="P12" s="28">
        <f>IF(ISNUMBER($G12),SUM(P8:P11),"")</f>
        <v>5</v>
      </c>
      <c r="Q12" s="29">
        <f>IF(SUM($G8:$G11)+SUM($Q8:$Q11)&gt;0,SUM(Q8:Q11),"")</f>
        <v>515</v>
      </c>
      <c r="R12" s="27">
        <f>IF(ISNUMBER($G12),SUM(R8:R11),"")</f>
        <v>2</v>
      </c>
      <c r="S12" s="73"/>
    </row>
    <row r="13" spans="1:19" ht="12.9" customHeight="1" x14ac:dyDescent="0.25">
      <c r="A13" s="74" t="s">
        <v>45</v>
      </c>
      <c r="B13" s="75"/>
      <c r="C13" s="10">
        <v>1</v>
      </c>
      <c r="D13" s="11">
        <v>91</v>
      </c>
      <c r="E13" s="12">
        <v>36</v>
      </c>
      <c r="F13" s="12">
        <v>2</v>
      </c>
      <c r="G13" s="13">
        <f>IF(AND(ISBLANK(D13),ISBLANK(E13)),"",D13+E13)</f>
        <v>127</v>
      </c>
      <c r="H13" s="14">
        <f>IF(OR(ISNUMBER($G13),ISNUMBER($Q13)),(SIGN(N($G13)-N($Q13))+1)/2,"")</f>
        <v>1</v>
      </c>
      <c r="I13" s="15"/>
      <c r="K13" s="74" t="s">
        <v>56</v>
      </c>
      <c r="L13" s="75"/>
      <c r="M13" s="10">
        <v>1</v>
      </c>
      <c r="N13" s="11">
        <v>91</v>
      </c>
      <c r="O13" s="12">
        <v>27</v>
      </c>
      <c r="P13" s="12">
        <v>2</v>
      </c>
      <c r="Q13" s="13">
        <f>IF(AND(ISBLANK(N13),ISBLANK(O13)),"",N13+O13)</f>
        <v>118</v>
      </c>
      <c r="R13" s="14">
        <f>IF(ISNUMBER($H13),1-$H13,"")</f>
        <v>0</v>
      </c>
      <c r="S13" s="15"/>
    </row>
    <row r="14" spans="1:19" ht="12.9" customHeight="1" x14ac:dyDescent="0.25">
      <c r="A14" s="76"/>
      <c r="B14" s="77"/>
      <c r="C14" s="16">
        <v>2</v>
      </c>
      <c r="D14" s="17">
        <v>74</v>
      </c>
      <c r="E14" s="18">
        <v>51</v>
      </c>
      <c r="F14" s="18">
        <v>0</v>
      </c>
      <c r="G14" s="19">
        <f>IF(AND(ISBLANK(D14),ISBLANK(E14)),"",D14+E14)</f>
        <v>125</v>
      </c>
      <c r="H14" s="20">
        <f>IF(OR(ISNUMBER($G14),ISNUMBER($Q14)),(SIGN(N($G14)-N($Q14))+1)/2,"")</f>
        <v>1</v>
      </c>
      <c r="I14" s="15"/>
      <c r="K14" s="76"/>
      <c r="L14" s="77"/>
      <c r="M14" s="16">
        <v>2</v>
      </c>
      <c r="N14" s="17">
        <v>80</v>
      </c>
      <c r="O14" s="18">
        <v>44</v>
      </c>
      <c r="P14" s="18">
        <v>1</v>
      </c>
      <c r="Q14" s="19">
        <f>IF(AND(ISBLANK(N14),ISBLANK(O14)),"",N14+O14)</f>
        <v>124</v>
      </c>
      <c r="R14" s="20">
        <f>IF(ISNUMBER($H14),1-$H14,"")</f>
        <v>0</v>
      </c>
      <c r="S14" s="15"/>
    </row>
    <row r="15" spans="1:19" ht="12.9" customHeight="1" thickBot="1" x14ac:dyDescent="0.3">
      <c r="A15" s="78" t="s">
        <v>46</v>
      </c>
      <c r="B15" s="79"/>
      <c r="C15" s="16">
        <v>3</v>
      </c>
      <c r="D15" s="17">
        <v>91</v>
      </c>
      <c r="E15" s="18">
        <v>30</v>
      </c>
      <c r="F15" s="18">
        <v>4</v>
      </c>
      <c r="G15" s="19">
        <f>IF(AND(ISBLANK(D15),ISBLANK(E15)),"",D15+E15)</f>
        <v>121</v>
      </c>
      <c r="H15" s="20">
        <f>IF(OR(ISNUMBER($G15),ISNUMBER($Q15)),(SIGN(N($G15)-N($Q15))+1)/2,"")</f>
        <v>0</v>
      </c>
      <c r="I15" s="15"/>
      <c r="K15" s="78" t="s">
        <v>50</v>
      </c>
      <c r="L15" s="79"/>
      <c r="M15" s="16">
        <v>3</v>
      </c>
      <c r="N15" s="17">
        <v>100</v>
      </c>
      <c r="O15" s="18">
        <v>34</v>
      </c>
      <c r="P15" s="18">
        <v>2</v>
      </c>
      <c r="Q15" s="19">
        <f>IF(AND(ISBLANK(N15),ISBLANK(O15)),"",N15+O15)</f>
        <v>134</v>
      </c>
      <c r="R15" s="20">
        <f>IF(ISNUMBER($H15),1-$H15,"")</f>
        <v>1</v>
      </c>
      <c r="S15" s="15"/>
    </row>
    <row r="16" spans="1:19" ht="12.9" customHeight="1" x14ac:dyDescent="0.25">
      <c r="A16" s="80"/>
      <c r="B16" s="81"/>
      <c r="C16" s="21">
        <v>4</v>
      </c>
      <c r="D16" s="22">
        <v>94</v>
      </c>
      <c r="E16" s="23">
        <v>43</v>
      </c>
      <c r="F16" s="23">
        <v>3</v>
      </c>
      <c r="G16" s="24">
        <f>IF(AND(ISBLANK(D16),ISBLANK(E16)),"",D16+E16)</f>
        <v>137</v>
      </c>
      <c r="H16" s="25">
        <f>IF(OR(ISNUMBER($G16),ISNUMBER($Q16)),(SIGN(N($G16)-N($Q16))+1)/2,"")</f>
        <v>1</v>
      </c>
      <c r="I16" s="72">
        <f>IF(ISNUMBER(H17),(SIGN(1000*($H17-$R17)+$G17-$Q17)+1)/2,"")</f>
        <v>1</v>
      </c>
      <c r="K16" s="80"/>
      <c r="L16" s="81"/>
      <c r="M16" s="21">
        <v>4</v>
      </c>
      <c r="N16" s="22">
        <v>70</v>
      </c>
      <c r="O16" s="23">
        <v>54</v>
      </c>
      <c r="P16" s="23">
        <v>0</v>
      </c>
      <c r="Q16" s="24">
        <f>IF(AND(ISBLANK(N16),ISBLANK(O16)),"",N16+O16)</f>
        <v>124</v>
      </c>
      <c r="R16" s="25">
        <f>IF(ISNUMBER($H16),1-$H16,"")</f>
        <v>0</v>
      </c>
      <c r="S16" s="72">
        <f>IF(ISNUMBER($I16),1-$I16,"")</f>
        <v>0</v>
      </c>
    </row>
    <row r="17" spans="1:19" ht="15.9" customHeight="1" thickBot="1" x14ac:dyDescent="0.3">
      <c r="A17" s="86">
        <v>18368</v>
      </c>
      <c r="B17" s="87"/>
      <c r="C17" s="26" t="s">
        <v>12</v>
      </c>
      <c r="D17" s="27">
        <f>IF(ISNUMBER($G17),SUM(D13:D16),"")</f>
        <v>350</v>
      </c>
      <c r="E17" s="28">
        <f>IF(ISNUMBER($G17),SUM(E13:E16),"")</f>
        <v>160</v>
      </c>
      <c r="F17" s="28">
        <f>IF(ISNUMBER($G17),SUM(F13:F16),"")</f>
        <v>9</v>
      </c>
      <c r="G17" s="29">
        <f>IF(SUM($G13:$G16)+SUM($Q13:$Q16)&gt;0,SUM(G13:G16),"")</f>
        <v>510</v>
      </c>
      <c r="H17" s="27">
        <f>IF(ISNUMBER($G17),SUM(H13:H16),"")</f>
        <v>3</v>
      </c>
      <c r="I17" s="73"/>
      <c r="K17" s="86">
        <v>20784</v>
      </c>
      <c r="L17" s="87"/>
      <c r="M17" s="26" t="s">
        <v>12</v>
      </c>
      <c r="N17" s="27">
        <f>IF(ISNUMBER($G17),SUM(N13:N16),"")</f>
        <v>341</v>
      </c>
      <c r="O17" s="28">
        <f>IF(ISNUMBER($G17),SUM(O13:O16),"")</f>
        <v>159</v>
      </c>
      <c r="P17" s="28">
        <f>IF(ISNUMBER($G17),SUM(P13:P16),"")</f>
        <v>5</v>
      </c>
      <c r="Q17" s="29">
        <f>IF(SUM($G13:$G16)+SUM($Q13:$Q16)&gt;0,SUM(Q13:Q16),"")</f>
        <v>500</v>
      </c>
      <c r="R17" s="27">
        <f>IF(ISNUMBER($G17),SUM(R13:R16),"")</f>
        <v>1</v>
      </c>
      <c r="S17" s="73"/>
    </row>
    <row r="18" spans="1:19" ht="12.9" customHeight="1" x14ac:dyDescent="0.25">
      <c r="A18" s="74" t="s">
        <v>47</v>
      </c>
      <c r="B18" s="75"/>
      <c r="C18" s="10">
        <v>1</v>
      </c>
      <c r="D18" s="11">
        <v>74</v>
      </c>
      <c r="E18" s="12">
        <v>45</v>
      </c>
      <c r="F18" s="12">
        <v>2</v>
      </c>
      <c r="G18" s="13">
        <f>IF(AND(ISBLANK(D18),ISBLANK(E18)),"",D18+E18)</f>
        <v>119</v>
      </c>
      <c r="H18" s="14">
        <f>IF(OR(ISNUMBER($G18),ISNUMBER($Q18)),(SIGN(N($G18)-N($Q18))+1)/2,"")</f>
        <v>1</v>
      </c>
      <c r="I18" s="15"/>
      <c r="K18" s="74" t="s">
        <v>57</v>
      </c>
      <c r="L18" s="75"/>
      <c r="M18" s="10">
        <v>1</v>
      </c>
      <c r="N18" s="11">
        <v>84</v>
      </c>
      <c r="O18" s="12">
        <v>27</v>
      </c>
      <c r="P18" s="12">
        <v>3</v>
      </c>
      <c r="Q18" s="13">
        <f>IF(AND(ISBLANK(N18),ISBLANK(O18)),"",N18+O18)</f>
        <v>111</v>
      </c>
      <c r="R18" s="14">
        <f>IF(ISNUMBER($H18),1-$H18,"")</f>
        <v>0</v>
      </c>
      <c r="S18" s="15"/>
    </row>
    <row r="19" spans="1:19" ht="12.9" customHeight="1" x14ac:dyDescent="0.25">
      <c r="A19" s="76"/>
      <c r="B19" s="77"/>
      <c r="C19" s="16">
        <v>2</v>
      </c>
      <c r="D19" s="17">
        <v>79</v>
      </c>
      <c r="E19" s="18">
        <v>45</v>
      </c>
      <c r="F19" s="18">
        <v>1</v>
      </c>
      <c r="G19" s="19">
        <f>IF(AND(ISBLANK(D19),ISBLANK(E19)),"",D19+E19)</f>
        <v>124</v>
      </c>
      <c r="H19" s="20">
        <f>IF(OR(ISNUMBER($G19),ISNUMBER($Q19)),(SIGN(N($G19)-N($Q19))+1)/2,"")</f>
        <v>1</v>
      </c>
      <c r="I19" s="15"/>
      <c r="K19" s="76"/>
      <c r="L19" s="77"/>
      <c r="M19" s="16">
        <v>2</v>
      </c>
      <c r="N19" s="17">
        <v>74</v>
      </c>
      <c r="O19" s="18">
        <v>32</v>
      </c>
      <c r="P19" s="18">
        <v>3</v>
      </c>
      <c r="Q19" s="19">
        <f>IF(AND(ISBLANK(N19),ISBLANK(O19)),"",N19+O19)</f>
        <v>106</v>
      </c>
      <c r="R19" s="20">
        <f>IF(ISNUMBER($H19),1-$H19,"")</f>
        <v>0</v>
      </c>
      <c r="S19" s="15"/>
    </row>
    <row r="20" spans="1:19" ht="12.9" customHeight="1" thickBot="1" x14ac:dyDescent="0.3">
      <c r="A20" s="78" t="s">
        <v>48</v>
      </c>
      <c r="B20" s="79"/>
      <c r="C20" s="16">
        <v>3</v>
      </c>
      <c r="D20" s="17">
        <v>93</v>
      </c>
      <c r="E20" s="18">
        <v>36</v>
      </c>
      <c r="F20" s="18">
        <v>3</v>
      </c>
      <c r="G20" s="19">
        <f>IF(AND(ISBLANK(D20),ISBLANK(E20)),"",D20+E20)</f>
        <v>129</v>
      </c>
      <c r="H20" s="20">
        <f>IF(OR(ISNUMBER($G20),ISNUMBER($Q20)),(SIGN(N($G20)-N($Q20))+1)/2,"")</f>
        <v>1</v>
      </c>
      <c r="I20" s="15"/>
      <c r="K20" s="78" t="s">
        <v>58</v>
      </c>
      <c r="L20" s="79"/>
      <c r="M20" s="16">
        <v>3</v>
      </c>
      <c r="N20" s="17">
        <v>91</v>
      </c>
      <c r="O20" s="18">
        <v>34</v>
      </c>
      <c r="P20" s="18">
        <v>1</v>
      </c>
      <c r="Q20" s="19">
        <f>IF(AND(ISBLANK(N20),ISBLANK(O20)),"",N20+O20)</f>
        <v>125</v>
      </c>
      <c r="R20" s="20">
        <f>IF(ISNUMBER($H20),1-$H20,"")</f>
        <v>0</v>
      </c>
      <c r="S20" s="15"/>
    </row>
    <row r="21" spans="1:19" ht="12.9" customHeight="1" x14ac:dyDescent="0.25">
      <c r="A21" s="80"/>
      <c r="B21" s="81"/>
      <c r="C21" s="21">
        <v>4</v>
      </c>
      <c r="D21" s="22">
        <v>86</v>
      </c>
      <c r="E21" s="23">
        <v>26</v>
      </c>
      <c r="F21" s="23">
        <v>3</v>
      </c>
      <c r="G21" s="24">
        <f>IF(AND(ISBLANK(D21),ISBLANK(E21)),"",D21+E21)</f>
        <v>112</v>
      </c>
      <c r="H21" s="25">
        <f>IF(OR(ISNUMBER($G21),ISNUMBER($Q21)),(SIGN(N($G21)-N($Q21))+1)/2,"")</f>
        <v>1</v>
      </c>
      <c r="I21" s="72">
        <f>IF(ISNUMBER(H22),(SIGN(1000*($H22-$R22)+$G22-$Q22)+1)/2,"")</f>
        <v>1</v>
      </c>
      <c r="K21" s="80"/>
      <c r="L21" s="81"/>
      <c r="M21" s="21">
        <v>4</v>
      </c>
      <c r="N21" s="22">
        <v>75</v>
      </c>
      <c r="O21" s="23">
        <v>27</v>
      </c>
      <c r="P21" s="23">
        <v>2</v>
      </c>
      <c r="Q21" s="24">
        <f>IF(AND(ISBLANK(N21),ISBLANK(O21)),"",N21+O21)</f>
        <v>102</v>
      </c>
      <c r="R21" s="25">
        <f>IF(ISNUMBER($H21),1-$H21,"")</f>
        <v>0</v>
      </c>
      <c r="S21" s="72">
        <f>IF(ISNUMBER($I21),1-$I21,"")</f>
        <v>0</v>
      </c>
    </row>
    <row r="22" spans="1:19" ht="15.9" customHeight="1" thickBot="1" x14ac:dyDescent="0.3">
      <c r="A22" s="86">
        <v>16262</v>
      </c>
      <c r="B22" s="87"/>
      <c r="C22" s="26" t="s">
        <v>12</v>
      </c>
      <c r="D22" s="27">
        <f>IF(ISNUMBER($G22),SUM(D18:D21),"")</f>
        <v>332</v>
      </c>
      <c r="E22" s="28">
        <f>IF(ISNUMBER($G22),SUM(E18:E21),"")</f>
        <v>152</v>
      </c>
      <c r="F22" s="28">
        <f>IF(ISNUMBER($G22),SUM(F18:F21),"")</f>
        <v>9</v>
      </c>
      <c r="G22" s="29">
        <f>IF(SUM($G18:$G21)+SUM($Q18:$Q21)&gt;0,SUM(G18:G21),"")</f>
        <v>484</v>
      </c>
      <c r="H22" s="27">
        <f>IF(ISNUMBER($G22),SUM(H18:H21),"")</f>
        <v>4</v>
      </c>
      <c r="I22" s="73"/>
      <c r="K22" s="86">
        <v>17429</v>
      </c>
      <c r="L22" s="87"/>
      <c r="M22" s="26" t="s">
        <v>12</v>
      </c>
      <c r="N22" s="27">
        <f>IF(ISNUMBER($G22),SUM(N18:N21),"")</f>
        <v>324</v>
      </c>
      <c r="O22" s="28">
        <f>IF(ISNUMBER($G22),SUM(O18:O21),"")</f>
        <v>120</v>
      </c>
      <c r="P22" s="28">
        <f>IF(ISNUMBER($G22),SUM(P18:P21),"")</f>
        <v>9</v>
      </c>
      <c r="Q22" s="29">
        <f>IF(SUM($G18:$G21)+SUM($Q18:$Q21)&gt;0,SUM(Q18:Q21),"")</f>
        <v>444</v>
      </c>
      <c r="R22" s="27">
        <f>IF(ISNUMBER($G22),SUM(R18:R21),"")</f>
        <v>0</v>
      </c>
      <c r="S22" s="73"/>
    </row>
    <row r="23" spans="1:19" ht="12.9" customHeight="1" x14ac:dyDescent="0.25">
      <c r="A23" s="74" t="s">
        <v>49</v>
      </c>
      <c r="B23" s="75"/>
      <c r="C23" s="10">
        <v>1</v>
      </c>
      <c r="D23" s="11">
        <v>100</v>
      </c>
      <c r="E23" s="12">
        <v>33</v>
      </c>
      <c r="F23" s="12">
        <v>1</v>
      </c>
      <c r="G23" s="13">
        <f>IF(AND(ISBLANK(D23),ISBLANK(E23)),"",D23+E23)</f>
        <v>133</v>
      </c>
      <c r="H23" s="14">
        <f>IF(OR(ISNUMBER($G23),ISNUMBER($Q23)),(SIGN(N($G23)-N($Q23))+1)/2,"")</f>
        <v>0</v>
      </c>
      <c r="I23" s="15"/>
      <c r="K23" s="74" t="s">
        <v>59</v>
      </c>
      <c r="L23" s="75"/>
      <c r="M23" s="10">
        <v>1</v>
      </c>
      <c r="N23" s="11">
        <v>92</v>
      </c>
      <c r="O23" s="12">
        <v>45</v>
      </c>
      <c r="P23" s="12">
        <v>2</v>
      </c>
      <c r="Q23" s="13">
        <f>IF(AND(ISBLANK(N23),ISBLANK(O23)),"",N23+O23)</f>
        <v>137</v>
      </c>
      <c r="R23" s="14">
        <f>IF(ISNUMBER($H23),1-$H23,"")</f>
        <v>1</v>
      </c>
      <c r="S23" s="15"/>
    </row>
    <row r="24" spans="1:19" ht="12.9" customHeight="1" x14ac:dyDescent="0.25">
      <c r="A24" s="76"/>
      <c r="B24" s="77"/>
      <c r="C24" s="16">
        <v>2</v>
      </c>
      <c r="D24" s="17">
        <v>92</v>
      </c>
      <c r="E24" s="18">
        <v>27</v>
      </c>
      <c r="F24" s="18">
        <v>3</v>
      </c>
      <c r="G24" s="19">
        <f>IF(AND(ISBLANK(D24),ISBLANK(E24)),"",D24+E24)</f>
        <v>119</v>
      </c>
      <c r="H24" s="20">
        <f>IF(OR(ISNUMBER($G24),ISNUMBER($Q24)),(SIGN(N($G24)-N($Q24))+1)/2,"")</f>
        <v>0</v>
      </c>
      <c r="I24" s="15"/>
      <c r="K24" s="76"/>
      <c r="L24" s="77"/>
      <c r="M24" s="16">
        <v>2</v>
      </c>
      <c r="N24" s="17">
        <v>98</v>
      </c>
      <c r="O24" s="18">
        <v>35</v>
      </c>
      <c r="P24" s="18">
        <v>2</v>
      </c>
      <c r="Q24" s="19">
        <f>IF(AND(ISBLANK(N24),ISBLANK(O24)),"",N24+O24)</f>
        <v>133</v>
      </c>
      <c r="R24" s="20">
        <f>IF(ISNUMBER($H24),1-$H24,"")</f>
        <v>1</v>
      </c>
      <c r="S24" s="15"/>
    </row>
    <row r="25" spans="1:19" ht="12.9" customHeight="1" thickBot="1" x14ac:dyDescent="0.3">
      <c r="A25" s="78" t="s">
        <v>50</v>
      </c>
      <c r="B25" s="79"/>
      <c r="C25" s="16">
        <v>3</v>
      </c>
      <c r="D25" s="17">
        <v>84</v>
      </c>
      <c r="E25" s="18">
        <v>52</v>
      </c>
      <c r="F25" s="18">
        <v>0</v>
      </c>
      <c r="G25" s="19">
        <f>IF(AND(ISBLANK(D25),ISBLANK(E25)),"",D25+E25)</f>
        <v>136</v>
      </c>
      <c r="H25" s="20">
        <f>IF(OR(ISNUMBER($G25),ISNUMBER($Q25)),(SIGN(N($G25)-N($Q25))+1)/2,"")</f>
        <v>0.5</v>
      </c>
      <c r="I25" s="15"/>
      <c r="K25" s="78" t="s">
        <v>60</v>
      </c>
      <c r="L25" s="79"/>
      <c r="M25" s="16">
        <v>3</v>
      </c>
      <c r="N25" s="17">
        <v>94</v>
      </c>
      <c r="O25" s="18">
        <v>42</v>
      </c>
      <c r="P25" s="18">
        <v>0</v>
      </c>
      <c r="Q25" s="19">
        <f>IF(AND(ISBLANK(N25),ISBLANK(O25)),"",N25+O25)</f>
        <v>136</v>
      </c>
      <c r="R25" s="20">
        <f>IF(ISNUMBER($H25),1-$H25,"")</f>
        <v>0.5</v>
      </c>
      <c r="S25" s="15"/>
    </row>
    <row r="26" spans="1:19" ht="12.9" customHeight="1" x14ac:dyDescent="0.25">
      <c r="A26" s="80"/>
      <c r="B26" s="81"/>
      <c r="C26" s="21">
        <v>4</v>
      </c>
      <c r="D26" s="22">
        <v>97</v>
      </c>
      <c r="E26" s="23">
        <v>54</v>
      </c>
      <c r="F26" s="23">
        <v>0</v>
      </c>
      <c r="G26" s="24">
        <f>IF(AND(ISBLANK(D26),ISBLANK(E26)),"",D26+E26)</f>
        <v>151</v>
      </c>
      <c r="H26" s="25">
        <f>IF(OR(ISNUMBER($G26),ISNUMBER($Q26)),(SIGN(N($G26)-N($Q26))+1)/2,"")</f>
        <v>1</v>
      </c>
      <c r="I26" s="72">
        <f>IF(ISNUMBER(H27),(SIGN(1000*($H27-$R27)+$G27-$Q27)+1)/2,"")</f>
        <v>0</v>
      </c>
      <c r="K26" s="80"/>
      <c r="L26" s="81"/>
      <c r="M26" s="21">
        <v>4</v>
      </c>
      <c r="N26" s="22">
        <v>91</v>
      </c>
      <c r="O26" s="23">
        <v>45</v>
      </c>
      <c r="P26" s="23">
        <v>2</v>
      </c>
      <c r="Q26" s="24">
        <f>IF(AND(ISBLANK(N26),ISBLANK(O26)),"",N26+O26)</f>
        <v>136</v>
      </c>
      <c r="R26" s="25">
        <f>IF(ISNUMBER($H26),1-$H26,"")</f>
        <v>0</v>
      </c>
      <c r="S26" s="72">
        <f>IF(ISNUMBER($I26),1-$I26,"")</f>
        <v>1</v>
      </c>
    </row>
    <row r="27" spans="1:19" ht="15.9" customHeight="1" thickBot="1" x14ac:dyDescent="0.3">
      <c r="A27" s="86">
        <v>20864</v>
      </c>
      <c r="B27" s="87"/>
      <c r="C27" s="26" t="s">
        <v>12</v>
      </c>
      <c r="D27" s="27">
        <f>IF(ISNUMBER($G27),SUM(D23:D26),"")</f>
        <v>373</v>
      </c>
      <c r="E27" s="28">
        <f>IF(ISNUMBER($G27),SUM(E23:E26),"")</f>
        <v>166</v>
      </c>
      <c r="F27" s="28">
        <f>IF(ISNUMBER($G27),SUM(F23:F26),"")</f>
        <v>4</v>
      </c>
      <c r="G27" s="29">
        <f>IF(SUM($G23:$G26)+SUM($Q23:$Q26)&gt;0,SUM(G23:G26),"")</f>
        <v>539</v>
      </c>
      <c r="H27" s="27">
        <f>IF(ISNUMBER($G27),SUM(H23:H26),"")</f>
        <v>1.5</v>
      </c>
      <c r="I27" s="73"/>
      <c r="K27" s="86">
        <v>24858</v>
      </c>
      <c r="L27" s="87"/>
      <c r="M27" s="26" t="s">
        <v>12</v>
      </c>
      <c r="N27" s="27">
        <f>IF(ISNUMBER($G27),SUM(N23:N26),"")</f>
        <v>375</v>
      </c>
      <c r="O27" s="28">
        <f>IF(ISNUMBER($G27),SUM(O23:O26),"")</f>
        <v>167</v>
      </c>
      <c r="P27" s="28">
        <f>IF(ISNUMBER($G27),SUM(P23:P26),"")</f>
        <v>6</v>
      </c>
      <c r="Q27" s="29">
        <f>IF(SUM($G23:$G26)+SUM($Q23:$Q26)&gt;0,SUM(Q23:Q26),"")</f>
        <v>542</v>
      </c>
      <c r="R27" s="27">
        <f>IF(ISNUMBER($G27),SUM(R23:R26),"")</f>
        <v>2.5</v>
      </c>
      <c r="S27" s="73"/>
    </row>
    <row r="28" spans="1:19" ht="12.9" customHeight="1" x14ac:dyDescent="0.25">
      <c r="A28" s="74" t="s">
        <v>51</v>
      </c>
      <c r="B28" s="75"/>
      <c r="C28" s="10">
        <v>1</v>
      </c>
      <c r="D28" s="11">
        <v>82</v>
      </c>
      <c r="E28" s="12">
        <v>34</v>
      </c>
      <c r="F28" s="12">
        <v>1</v>
      </c>
      <c r="G28" s="13">
        <f>IF(AND(ISBLANK(D28),ISBLANK(E28)),"",D28+E28)</f>
        <v>116</v>
      </c>
      <c r="H28" s="14">
        <f>IF(OR(ISNUMBER($G28),ISNUMBER($Q28)),(SIGN(N($G28)-N($Q28))+1)/2,"")</f>
        <v>0</v>
      </c>
      <c r="I28" s="15"/>
      <c r="K28" s="74" t="s">
        <v>61</v>
      </c>
      <c r="L28" s="75"/>
      <c r="M28" s="10">
        <v>1</v>
      </c>
      <c r="N28" s="11">
        <v>91</v>
      </c>
      <c r="O28" s="12">
        <v>32</v>
      </c>
      <c r="P28" s="12">
        <v>2</v>
      </c>
      <c r="Q28" s="13">
        <f>IF(AND(ISBLANK(N28),ISBLANK(O28)),"",N28+O28)</f>
        <v>123</v>
      </c>
      <c r="R28" s="14">
        <f>IF(ISNUMBER($H28),1-$H28,"")</f>
        <v>1</v>
      </c>
      <c r="S28" s="15"/>
    </row>
    <row r="29" spans="1:19" ht="12.9" customHeight="1" x14ac:dyDescent="0.25">
      <c r="A29" s="76"/>
      <c r="B29" s="77"/>
      <c r="C29" s="16">
        <v>2</v>
      </c>
      <c r="D29" s="17">
        <v>83</v>
      </c>
      <c r="E29" s="18">
        <v>54</v>
      </c>
      <c r="F29" s="18">
        <v>0</v>
      </c>
      <c r="G29" s="19">
        <f>IF(AND(ISBLANK(D29),ISBLANK(E29)),"",D29+E29)</f>
        <v>137</v>
      </c>
      <c r="H29" s="20">
        <f>IF(OR(ISNUMBER($G29),ISNUMBER($Q29)),(SIGN(N($G29)-N($Q29))+1)/2,"")</f>
        <v>0</v>
      </c>
      <c r="I29" s="15"/>
      <c r="K29" s="76"/>
      <c r="L29" s="77"/>
      <c r="M29" s="16">
        <v>2</v>
      </c>
      <c r="N29" s="17">
        <v>92</v>
      </c>
      <c r="O29" s="18">
        <v>54</v>
      </c>
      <c r="P29" s="18">
        <v>0</v>
      </c>
      <c r="Q29" s="19">
        <f>IF(AND(ISBLANK(N29),ISBLANK(O29)),"",N29+O29)</f>
        <v>146</v>
      </c>
      <c r="R29" s="20">
        <f>IF(ISNUMBER($H29),1-$H29,"")</f>
        <v>1</v>
      </c>
      <c r="S29" s="15"/>
    </row>
    <row r="30" spans="1:19" ht="12.9" customHeight="1" thickBot="1" x14ac:dyDescent="0.3">
      <c r="A30" s="78" t="s">
        <v>52</v>
      </c>
      <c r="B30" s="79"/>
      <c r="C30" s="16">
        <v>3</v>
      </c>
      <c r="D30" s="17">
        <v>85</v>
      </c>
      <c r="E30" s="18">
        <v>54</v>
      </c>
      <c r="F30" s="18">
        <v>0</v>
      </c>
      <c r="G30" s="19">
        <f>IF(AND(ISBLANK(D30),ISBLANK(E30)),"",D30+E30)</f>
        <v>139</v>
      </c>
      <c r="H30" s="20">
        <f>IF(OR(ISNUMBER($G30),ISNUMBER($Q30)),(SIGN(N($G30)-N($Q30))+1)/2,"")</f>
        <v>1</v>
      </c>
      <c r="I30" s="15"/>
      <c r="K30" s="78" t="s">
        <v>62</v>
      </c>
      <c r="L30" s="79"/>
      <c r="M30" s="16">
        <v>3</v>
      </c>
      <c r="N30" s="17">
        <v>83</v>
      </c>
      <c r="O30" s="18">
        <v>35</v>
      </c>
      <c r="P30" s="18">
        <v>0</v>
      </c>
      <c r="Q30" s="19">
        <f>IF(AND(ISBLANK(N30),ISBLANK(O30)),"",N30+O30)</f>
        <v>118</v>
      </c>
      <c r="R30" s="20">
        <f>IF(ISNUMBER($H30),1-$H30,"")</f>
        <v>0</v>
      </c>
      <c r="S30" s="15"/>
    </row>
    <row r="31" spans="1:19" ht="12.9" customHeight="1" x14ac:dyDescent="0.25">
      <c r="A31" s="80"/>
      <c r="B31" s="81"/>
      <c r="C31" s="21">
        <v>4</v>
      </c>
      <c r="D31" s="22">
        <v>83</v>
      </c>
      <c r="E31" s="23">
        <v>54</v>
      </c>
      <c r="F31" s="23">
        <v>0</v>
      </c>
      <c r="G31" s="24">
        <f>IF(AND(ISBLANK(D31),ISBLANK(E31)),"",D31+E31)</f>
        <v>137</v>
      </c>
      <c r="H31" s="25">
        <f>IF(OR(ISNUMBER($G31),ISNUMBER($Q31)),(SIGN(N($G31)-N($Q31))+1)/2,"")</f>
        <v>1</v>
      </c>
      <c r="I31" s="72">
        <f>IF(ISNUMBER(H32),(SIGN(1000*($H32-$R32)+$G32-$Q32)+1)/2,"")</f>
        <v>1</v>
      </c>
      <c r="K31" s="80"/>
      <c r="L31" s="81"/>
      <c r="M31" s="21">
        <v>4</v>
      </c>
      <c r="N31" s="22">
        <v>88</v>
      </c>
      <c r="O31" s="23">
        <v>41</v>
      </c>
      <c r="P31" s="23">
        <v>0</v>
      </c>
      <c r="Q31" s="24">
        <f>IF(AND(ISBLANK(N31),ISBLANK(O31)),"",N31+O31)</f>
        <v>129</v>
      </c>
      <c r="R31" s="25">
        <f>IF(ISNUMBER($H31),1-$H31,"")</f>
        <v>0</v>
      </c>
      <c r="S31" s="72">
        <f>IF(ISNUMBER($I31),1-$I31,"")</f>
        <v>0</v>
      </c>
    </row>
    <row r="32" spans="1:19" ht="15.9" customHeight="1" thickBot="1" x14ac:dyDescent="0.3">
      <c r="A32" s="86">
        <v>20969</v>
      </c>
      <c r="B32" s="87"/>
      <c r="C32" s="26" t="s">
        <v>12</v>
      </c>
      <c r="D32" s="27">
        <f>IF(ISNUMBER($G32),SUM(D28:D31),"")</f>
        <v>333</v>
      </c>
      <c r="E32" s="28">
        <f>IF(ISNUMBER($G32),SUM(E28:E31),"")</f>
        <v>196</v>
      </c>
      <c r="F32" s="28">
        <f>IF(ISNUMBER($G32),SUM(F28:F31),"")</f>
        <v>1</v>
      </c>
      <c r="G32" s="29">
        <f>IF(SUM($G28:$G31)+SUM($Q28:$Q31)&gt;0,SUM(G28:G31),"")</f>
        <v>529</v>
      </c>
      <c r="H32" s="27">
        <f>IF(ISNUMBER($G32),SUM(H28:H31),"")</f>
        <v>2</v>
      </c>
      <c r="I32" s="73"/>
      <c r="K32" s="86">
        <v>8831</v>
      </c>
      <c r="L32" s="87"/>
      <c r="M32" s="26" t="s">
        <v>12</v>
      </c>
      <c r="N32" s="27">
        <f>IF(ISNUMBER($G32),SUM(N28:N31),"")</f>
        <v>354</v>
      </c>
      <c r="O32" s="28">
        <f>IF(ISNUMBER($G32),SUM(O28:O31),"")</f>
        <v>162</v>
      </c>
      <c r="P32" s="28">
        <f>IF(ISNUMBER($G32),SUM(P28:P31),"")</f>
        <v>2</v>
      </c>
      <c r="Q32" s="29">
        <f>IF(SUM($G28:$G31)+SUM($Q28:$Q31)&gt;0,SUM(Q28:Q31),"")</f>
        <v>516</v>
      </c>
      <c r="R32" s="27">
        <f>IF(ISNUMBER($G32),SUM(R28:R31),"")</f>
        <v>2</v>
      </c>
      <c r="S32" s="73"/>
    </row>
    <row r="33" spans="1:19" ht="12.9" customHeight="1" x14ac:dyDescent="0.25">
      <c r="A33" s="74" t="s">
        <v>49</v>
      </c>
      <c r="B33" s="75"/>
      <c r="C33" s="10">
        <v>1</v>
      </c>
      <c r="D33" s="11">
        <v>92</v>
      </c>
      <c r="E33" s="12">
        <v>45</v>
      </c>
      <c r="F33" s="12">
        <v>1</v>
      </c>
      <c r="G33" s="13">
        <f>IF(AND(ISBLANK(D33),ISBLANK(E33)),"",D33+E33)</f>
        <v>137</v>
      </c>
      <c r="H33" s="14">
        <f>IF(OR(ISNUMBER($G33),ISNUMBER($Q33)),(SIGN(N($G33)-N($Q33))+1)/2,"")</f>
        <v>1</v>
      </c>
      <c r="I33" s="15"/>
      <c r="K33" s="74" t="s">
        <v>63</v>
      </c>
      <c r="L33" s="75"/>
      <c r="M33" s="10">
        <v>1</v>
      </c>
      <c r="N33" s="11">
        <v>99</v>
      </c>
      <c r="O33" s="12">
        <v>35</v>
      </c>
      <c r="P33" s="12">
        <v>0</v>
      </c>
      <c r="Q33" s="13">
        <f>IF(AND(ISBLANK(N33),ISBLANK(O33)),"",N33+O33)</f>
        <v>134</v>
      </c>
      <c r="R33" s="14">
        <f>IF(ISNUMBER($H33),1-$H33,"")</f>
        <v>0</v>
      </c>
      <c r="S33" s="15"/>
    </row>
    <row r="34" spans="1:19" ht="12.9" customHeight="1" x14ac:dyDescent="0.25">
      <c r="A34" s="76"/>
      <c r="B34" s="77"/>
      <c r="C34" s="16">
        <v>2</v>
      </c>
      <c r="D34" s="17">
        <v>95</v>
      </c>
      <c r="E34" s="18">
        <v>36</v>
      </c>
      <c r="F34" s="18">
        <v>2</v>
      </c>
      <c r="G34" s="19">
        <f>IF(AND(ISBLANK(D34),ISBLANK(E34)),"",D34+E34)</f>
        <v>131</v>
      </c>
      <c r="H34" s="20">
        <f>IF(OR(ISNUMBER($G34),ISNUMBER($Q34)),(SIGN(N($G34)-N($Q34))+1)/2,"")</f>
        <v>1</v>
      </c>
      <c r="I34" s="15"/>
      <c r="K34" s="76"/>
      <c r="L34" s="77"/>
      <c r="M34" s="16">
        <v>2</v>
      </c>
      <c r="N34" s="17">
        <v>85</v>
      </c>
      <c r="O34" s="18">
        <v>36</v>
      </c>
      <c r="P34" s="18">
        <v>1</v>
      </c>
      <c r="Q34" s="19">
        <f>IF(AND(ISBLANK(N34),ISBLANK(O34)),"",N34+O34)</f>
        <v>121</v>
      </c>
      <c r="R34" s="20">
        <f>IF(ISNUMBER($H34),1-$H34,"")</f>
        <v>0</v>
      </c>
      <c r="S34" s="15"/>
    </row>
    <row r="35" spans="1:19" ht="12.9" customHeight="1" thickBot="1" x14ac:dyDescent="0.3">
      <c r="A35" s="78" t="s">
        <v>44</v>
      </c>
      <c r="B35" s="79"/>
      <c r="C35" s="16">
        <v>3</v>
      </c>
      <c r="D35" s="17">
        <v>104</v>
      </c>
      <c r="E35" s="18">
        <v>45</v>
      </c>
      <c r="F35" s="18">
        <v>3</v>
      </c>
      <c r="G35" s="19">
        <f>IF(AND(ISBLANK(D35),ISBLANK(E35)),"",D35+E35)</f>
        <v>149</v>
      </c>
      <c r="H35" s="20">
        <f>IF(OR(ISNUMBER($G35),ISNUMBER($Q35)),(SIGN(N($G35)-N($Q35))+1)/2,"")</f>
        <v>1</v>
      </c>
      <c r="I35" s="15"/>
      <c r="K35" s="78" t="s">
        <v>64</v>
      </c>
      <c r="L35" s="79"/>
      <c r="M35" s="16">
        <v>3</v>
      </c>
      <c r="N35" s="17">
        <v>87</v>
      </c>
      <c r="O35" s="18">
        <v>47</v>
      </c>
      <c r="P35" s="18">
        <v>0</v>
      </c>
      <c r="Q35" s="19">
        <f>IF(AND(ISBLANK(N35),ISBLANK(O35)),"",N35+O35)</f>
        <v>134</v>
      </c>
      <c r="R35" s="20">
        <f>IF(ISNUMBER($H35),1-$H35,"")</f>
        <v>0</v>
      </c>
      <c r="S35" s="15"/>
    </row>
    <row r="36" spans="1:19" ht="12.9" customHeight="1" x14ac:dyDescent="0.25">
      <c r="A36" s="80"/>
      <c r="B36" s="81"/>
      <c r="C36" s="21">
        <v>4</v>
      </c>
      <c r="D36" s="22">
        <v>83</v>
      </c>
      <c r="E36" s="23">
        <v>54</v>
      </c>
      <c r="F36" s="23">
        <v>0</v>
      </c>
      <c r="G36" s="24">
        <f>IF(AND(ISBLANK(D36),ISBLANK(E36)),"",D36+E36)</f>
        <v>137</v>
      </c>
      <c r="H36" s="25">
        <f>IF(OR(ISNUMBER($G36),ISNUMBER($Q36)),(SIGN(N($G36)-N($Q36))+1)/2,"")</f>
        <v>0.5</v>
      </c>
      <c r="I36" s="72">
        <f>IF(ISNUMBER(H37),(SIGN(1000*($H37-$R37)+$G37-$Q37)+1)/2,"")</f>
        <v>1</v>
      </c>
      <c r="K36" s="80"/>
      <c r="L36" s="81"/>
      <c r="M36" s="21">
        <v>4</v>
      </c>
      <c r="N36" s="22">
        <v>95</v>
      </c>
      <c r="O36" s="23">
        <v>42</v>
      </c>
      <c r="P36" s="23">
        <v>0</v>
      </c>
      <c r="Q36" s="24">
        <f>IF(AND(ISBLANK(N36),ISBLANK(O36)),"",N36+O36)</f>
        <v>137</v>
      </c>
      <c r="R36" s="25">
        <f>IF(ISNUMBER($H36),1-$H36,"")</f>
        <v>0.5</v>
      </c>
      <c r="S36" s="72">
        <f>IF(ISNUMBER($I36),1-$I36,"")</f>
        <v>0</v>
      </c>
    </row>
    <row r="37" spans="1:19" ht="15.9" customHeight="1" thickBot="1" x14ac:dyDescent="0.3">
      <c r="A37" s="86">
        <v>15745</v>
      </c>
      <c r="B37" s="87"/>
      <c r="C37" s="26" t="s">
        <v>12</v>
      </c>
      <c r="D37" s="27">
        <f>IF(ISNUMBER($G37),SUM(D33:D36),"")</f>
        <v>374</v>
      </c>
      <c r="E37" s="28">
        <f>IF(ISNUMBER($G37),SUM(E33:E36),"")</f>
        <v>180</v>
      </c>
      <c r="F37" s="28">
        <f>IF(ISNUMBER($G37),SUM(F33:F36),"")</f>
        <v>6</v>
      </c>
      <c r="G37" s="29">
        <f>IF(SUM($G33:$G36)+SUM($Q33:$Q36)&gt;0,SUM(G33:G36),"")</f>
        <v>554</v>
      </c>
      <c r="H37" s="27">
        <f>IF(ISNUMBER($G37),SUM(H33:H36),"")</f>
        <v>3.5</v>
      </c>
      <c r="I37" s="73"/>
      <c r="K37" s="86">
        <v>15007</v>
      </c>
      <c r="L37" s="87"/>
      <c r="M37" s="26" t="s">
        <v>12</v>
      </c>
      <c r="N37" s="27">
        <f>IF(ISNUMBER($G37),SUM(N33:N36),"")</f>
        <v>366</v>
      </c>
      <c r="O37" s="28">
        <f>IF(ISNUMBER($G37),SUM(O33:O36),"")</f>
        <v>160</v>
      </c>
      <c r="P37" s="28">
        <f>IF(ISNUMBER($G37),SUM(P33:P36),"")</f>
        <v>1</v>
      </c>
      <c r="Q37" s="29">
        <f>IF(SUM($G33:$G36)+SUM($Q33:$Q36)&gt;0,SUM(Q33:Q36),"")</f>
        <v>526</v>
      </c>
      <c r="R37" s="27">
        <f>IF(ISNUMBER($G37),SUM(R33:R36),"")</f>
        <v>0.5</v>
      </c>
      <c r="S37" s="73"/>
    </row>
    <row r="38" spans="1:19" ht="5.0999999999999996" customHeight="1" thickBot="1" x14ac:dyDescent="0.3"/>
    <row r="39" spans="1:19" ht="20.100000000000001" customHeight="1" thickBot="1" x14ac:dyDescent="0.3">
      <c r="A39" s="30"/>
      <c r="B39" s="31"/>
      <c r="C39" s="32" t="s">
        <v>15</v>
      </c>
      <c r="D39" s="33">
        <f>IF(ISNUMBER($G39),SUM(D12,D17,D22,D27,D32,D37),"")</f>
        <v>2123</v>
      </c>
      <c r="E39" s="34">
        <f>IF(ISNUMBER($G39),SUM(E12,E17,E22,E27,E32,E37),"")</f>
        <v>1021</v>
      </c>
      <c r="F39" s="34">
        <f>IF(ISNUMBER($G39),SUM(F12,F17,F22,F27,F32,F37),"")</f>
        <v>34</v>
      </c>
      <c r="G39" s="35">
        <f>IF(SUM($G$8:$G$37)+SUM($Q$8:$Q$37)&gt;0,SUM(G12,G17,G22,G27,G32,G37),"")</f>
        <v>3144</v>
      </c>
      <c r="H39" s="36">
        <f>IF(SUM($G$8:$G$37)+SUM($Q$8:$Q$37)&gt;0,SUM(H12,H17,H22,H27,H32,H37),"")</f>
        <v>16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2104</v>
      </c>
      <c r="O39" s="34">
        <f>IF(ISNUMBER($G39),SUM(O12,O17,O22,O27,O32,O37),"")</f>
        <v>939</v>
      </c>
      <c r="P39" s="34">
        <f>IF(ISNUMBER($G39),SUM(P12,P17,P22,P27,P32,P37),"")</f>
        <v>28</v>
      </c>
      <c r="Q39" s="35">
        <f>IF(SUM($G$8:$G$37)+SUM($Q$8:$Q$37)&gt;0,SUM(Q12,Q17,Q22,Q27,Q32,Q37),"")</f>
        <v>3043</v>
      </c>
      <c r="R39" s="36">
        <f>IF(SUM($G$8:$G$37)+SUM($Q$8:$Q$37)&gt;0,SUM(R12,R17,R22,R27,R32,R37),"")</f>
        <v>8</v>
      </c>
      <c r="S39" s="37">
        <f>IF(ISNUMBER($I39),IF(COUNT(S$11,S$16,S$21,S$26,S$31,S$36)&gt;3,2,1)-$I39,"")</f>
        <v>0</v>
      </c>
    </row>
    <row r="40" spans="1:19" ht="5.0999999999999996" customHeight="1" thickBot="1" x14ac:dyDescent="0.3"/>
    <row r="41" spans="1:19" ht="18" customHeight="1" thickBot="1" x14ac:dyDescent="0.3">
      <c r="A41" s="38"/>
      <c r="B41" s="42" t="s">
        <v>22</v>
      </c>
      <c r="C41" s="122" t="s">
        <v>53</v>
      </c>
      <c r="D41" s="122"/>
      <c r="E41" s="122"/>
      <c r="G41" s="105"/>
      <c r="H41" s="105"/>
      <c r="I41" s="39">
        <f>IF(ISNUMBER(I$39),SUM(I11,I16,I21,I26,I31,I36,I39),"")</f>
        <v>7</v>
      </c>
      <c r="K41" s="38"/>
      <c r="L41" s="42" t="s">
        <v>22</v>
      </c>
      <c r="M41" s="71" t="s">
        <v>65</v>
      </c>
      <c r="N41" s="71"/>
      <c r="O41" s="71"/>
      <c r="Q41" s="105" t="s">
        <v>16</v>
      </c>
      <c r="R41" s="105"/>
      <c r="S41" s="39">
        <f>IF(ISNUMBER(S$39),SUM(S11,S16,S21,S26,S31,S36,S39),"")</f>
        <v>1</v>
      </c>
    </row>
    <row r="42" spans="1:19" ht="18" customHeight="1" x14ac:dyDescent="0.25">
      <c r="A42" s="38"/>
      <c r="B42" s="42" t="s">
        <v>21</v>
      </c>
      <c r="C42" s="118"/>
      <c r="D42" s="118"/>
      <c r="E42" s="118"/>
      <c r="G42" s="41"/>
      <c r="H42" s="41"/>
      <c r="I42" s="41"/>
      <c r="K42" s="38"/>
      <c r="L42" s="42" t="s">
        <v>21</v>
      </c>
      <c r="M42" s="118"/>
      <c r="N42" s="118"/>
      <c r="O42" s="118"/>
      <c r="Q42" s="41"/>
      <c r="R42" s="41"/>
      <c r="S42" s="41"/>
    </row>
    <row r="43" spans="1:19" ht="20.100000000000001" customHeight="1" x14ac:dyDescent="0.25">
      <c r="A43" s="42" t="s">
        <v>23</v>
      </c>
      <c r="B43" s="42" t="s">
        <v>24</v>
      </c>
      <c r="C43" s="119" t="s">
        <v>40</v>
      </c>
      <c r="D43" s="119"/>
      <c r="E43" s="119"/>
      <c r="F43" s="119"/>
      <c r="G43" s="119"/>
      <c r="H43" s="119"/>
      <c r="I43" s="42"/>
      <c r="J43" s="42"/>
      <c r="K43" s="42" t="s">
        <v>25</v>
      </c>
      <c r="L43" s="120" t="s">
        <v>41</v>
      </c>
      <c r="M43" s="121"/>
      <c r="O43" s="42" t="s">
        <v>21</v>
      </c>
      <c r="P43" s="119"/>
      <c r="Q43" s="119"/>
      <c r="R43" s="119"/>
      <c r="S43" s="119"/>
    </row>
    <row r="44" spans="1:19" ht="9.9" customHeight="1" x14ac:dyDescent="0.25">
      <c r="E44" s="38"/>
      <c r="H44" s="38"/>
    </row>
    <row r="45" spans="1:19" ht="30" customHeight="1" x14ac:dyDescent="0.4">
      <c r="A45" s="40" t="str">
        <f>"Technické podmínky utkání:   " &amp; $B$3 &amp; IF(ISBLANK($B$3),""," – ") &amp; $L$3</f>
        <v>Technické podmínky utkání:   KC Zlín – TJ Valašské Meziříčí</v>
      </c>
    </row>
    <row r="46" spans="1:19" ht="20.100000000000001" customHeight="1" x14ac:dyDescent="0.25">
      <c r="B46" s="2" t="s">
        <v>31</v>
      </c>
      <c r="C46" s="114">
        <v>0.47916666666666669</v>
      </c>
      <c r="D46" s="115"/>
      <c r="I46" s="2" t="s">
        <v>33</v>
      </c>
      <c r="J46" s="115">
        <v>20</v>
      </c>
      <c r="K46" s="115"/>
    </row>
    <row r="47" spans="1:19" ht="20.100000000000001" customHeight="1" x14ac:dyDescent="0.25">
      <c r="B47" s="2" t="s">
        <v>32</v>
      </c>
      <c r="C47" s="116">
        <v>0.61458333333333337</v>
      </c>
      <c r="D47" s="117"/>
      <c r="I47" s="2" t="s">
        <v>34</v>
      </c>
      <c r="J47" s="117">
        <v>19</v>
      </c>
      <c r="K47" s="117"/>
      <c r="P47" s="2" t="s">
        <v>35</v>
      </c>
      <c r="Q47" s="109">
        <v>43333</v>
      </c>
      <c r="R47" s="110"/>
      <c r="S47" s="110"/>
    </row>
    <row r="48" spans="1:19" ht="9.9" customHeight="1" x14ac:dyDescent="0.25"/>
    <row r="49" spans="1:19" ht="15" customHeight="1" x14ac:dyDescent="0.25">
      <c r="A49" s="106" t="s">
        <v>17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8"/>
    </row>
    <row r="50" spans="1:19" ht="81" customHeight="1" x14ac:dyDescent="0.25">
      <c r="A50" s="111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3"/>
    </row>
    <row r="51" spans="1:19" ht="5.0999999999999996" customHeight="1" x14ac:dyDescent="0.25"/>
    <row r="52" spans="1:19" ht="15" customHeight="1" x14ac:dyDescent="0.25">
      <c r="A52" s="106" t="s">
        <v>18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8"/>
    </row>
    <row r="53" spans="1:19" ht="6" customHeight="1" x14ac:dyDescent="0.25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5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5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5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5">
      <c r="A57" s="67"/>
      <c r="B57" s="131"/>
      <c r="C57" s="132"/>
      <c r="D57" s="68"/>
      <c r="E57" s="131"/>
      <c r="F57" s="133"/>
      <c r="G57" s="133"/>
      <c r="H57" s="132"/>
      <c r="I57" s="68"/>
      <c r="J57" s="44"/>
      <c r="K57" s="69"/>
      <c r="L57" s="131"/>
      <c r="M57" s="132"/>
      <c r="N57" s="68"/>
      <c r="O57" s="131"/>
      <c r="P57" s="133"/>
      <c r="Q57" s="133"/>
      <c r="R57" s="132"/>
      <c r="S57" s="70"/>
    </row>
    <row r="58" spans="1:19" ht="21" customHeight="1" x14ac:dyDescent="0.25">
      <c r="A58" s="67"/>
      <c r="B58" s="131"/>
      <c r="C58" s="132"/>
      <c r="D58" s="68"/>
      <c r="E58" s="131"/>
      <c r="F58" s="133"/>
      <c r="G58" s="133"/>
      <c r="H58" s="132"/>
      <c r="I58" s="68"/>
      <c r="J58" s="44"/>
      <c r="K58" s="69"/>
      <c r="L58" s="131"/>
      <c r="M58" s="132"/>
      <c r="N58" s="68"/>
      <c r="O58" s="131"/>
      <c r="P58" s="133"/>
      <c r="Q58" s="133"/>
      <c r="R58" s="132"/>
      <c r="S58" s="70"/>
    </row>
    <row r="59" spans="1:19" ht="12" customHeight="1" x14ac:dyDescent="0.25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5"/>
    <row r="61" spans="1:19" ht="15" customHeight="1" x14ac:dyDescent="0.25">
      <c r="A61" s="125" t="s">
        <v>19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7"/>
    </row>
    <row r="62" spans="1:19" ht="81" customHeight="1" x14ac:dyDescent="0.25">
      <c r="A62" s="128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30"/>
    </row>
    <row r="63" spans="1:19" ht="5.0999999999999996" customHeight="1" x14ac:dyDescent="0.25"/>
    <row r="64" spans="1:19" ht="15" customHeight="1" x14ac:dyDescent="0.25">
      <c r="A64" s="106" t="s">
        <v>20</v>
      </c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8"/>
    </row>
    <row r="65" spans="1:19" ht="81" customHeight="1" x14ac:dyDescent="0.25">
      <c r="A65" s="111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3"/>
    </row>
    <row r="66" spans="1:19" ht="30" customHeight="1" x14ac:dyDescent="0.25">
      <c r="A66" s="65"/>
      <c r="B66" s="66" t="s">
        <v>36</v>
      </c>
      <c r="C66" s="123">
        <v>43001</v>
      </c>
      <c r="D66" s="124"/>
      <c r="E66" s="124"/>
      <c r="F66" s="124"/>
      <c r="G66" s="124"/>
      <c r="H66" s="124"/>
    </row>
  </sheetData>
  <sheetProtection password="FC6B" sheet="1" objects="1" scenarios="1"/>
  <mergeCells count="94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42:E42"/>
    <mergeCell ref="C43:H43"/>
    <mergeCell ref="L43:M43"/>
    <mergeCell ref="M42:O42"/>
    <mergeCell ref="C41:E41"/>
    <mergeCell ref="A28:B29"/>
    <mergeCell ref="K23:L24"/>
    <mergeCell ref="K28:L29"/>
    <mergeCell ref="K30:L31"/>
    <mergeCell ref="K32:L32"/>
    <mergeCell ref="K27:L27"/>
    <mergeCell ref="A30:B31"/>
    <mergeCell ref="A32:B32"/>
    <mergeCell ref="A22:B22"/>
    <mergeCell ref="A23:B24"/>
    <mergeCell ref="A25:B26"/>
    <mergeCell ref="A27:B27"/>
    <mergeCell ref="A8:B9"/>
    <mergeCell ref="A10:B11"/>
    <mergeCell ref="A12:B12"/>
    <mergeCell ref="A13:B14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A15:B16"/>
    <mergeCell ref="I11:I12"/>
    <mergeCell ref="I36:I37"/>
    <mergeCell ref="I31:I32"/>
    <mergeCell ref="K37:L37"/>
    <mergeCell ref="K5:L5"/>
    <mergeCell ref="K6:L6"/>
    <mergeCell ref="S21:S22"/>
    <mergeCell ref="K18:L19"/>
    <mergeCell ref="K20:L21"/>
    <mergeCell ref="K22:L22"/>
    <mergeCell ref="K15:L16"/>
    <mergeCell ref="S16:S17"/>
    <mergeCell ref="S11:S12"/>
    <mergeCell ref="K13:L14"/>
    <mergeCell ref="K10:L11"/>
    <mergeCell ref="S36:S37"/>
    <mergeCell ref="K33:L34"/>
    <mergeCell ref="S26:S27"/>
    <mergeCell ref="S31:S32"/>
    <mergeCell ref="K25:L26"/>
    <mergeCell ref="K35:L3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 xr:uid="{00000000-0002-0000-0000-000001000000}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27:B27 A22:B22 A17:B17" xr:uid="{00000000-0002-0000-0000-000002000000}">
      <formula1>0</formula1>
      <formula2>99999</formula2>
    </dataValidation>
    <dataValidation type="whole" allowBlank="1" showInputMessage="1" showErrorMessage="1" sqref="K57:K58 A57:A58" xr:uid="{00000000-0002-0000-0000-000003000000}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List2</vt:lpstr>
      <vt:lpstr>List1</vt:lpstr>
      <vt:lpstr>Zápis o utkání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JK</cp:lastModifiedBy>
  <cp:lastPrinted>2017-09-23T12:49:20Z</cp:lastPrinted>
  <dcterms:created xsi:type="dcterms:W3CDTF">2005-07-26T20:23:27Z</dcterms:created>
  <dcterms:modified xsi:type="dcterms:W3CDTF">2017-09-23T16:58:29Z</dcterms:modified>
</cp:coreProperties>
</file>